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Basil PoC\Light curves\High Light\Assymmetric Positive Wave\Data\Light Curves\Processed\A-Q\"/>
    </mc:Choice>
  </mc:AlternateContent>
  <bookViews>
    <workbookView xWindow="240" yWindow="20" windowWidth="16100" windowHeight="966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BM30" i="1" l="1"/>
  <c r="BL30" i="1"/>
  <c r="BJ30" i="1"/>
  <c r="BK30" i="1" s="1"/>
  <c r="BH30" i="1"/>
  <c r="BI30" i="1" s="1"/>
  <c r="BG30" i="1"/>
  <c r="BF30" i="1"/>
  <c r="BE30" i="1"/>
  <c r="BD30" i="1"/>
  <c r="BC30" i="1"/>
  <c r="AZ30" i="1"/>
  <c r="AX30" i="1"/>
  <c r="AS30" i="1"/>
  <c r="AL30" i="1"/>
  <c r="AM30" i="1" s="1"/>
  <c r="AG30" i="1"/>
  <c r="AE30" i="1"/>
  <c r="I30" i="1" s="1"/>
  <c r="W30" i="1"/>
  <c r="U30" i="1" s="1"/>
  <c r="V30" i="1"/>
  <c r="N30" i="1"/>
  <c r="L30" i="1"/>
  <c r="BM29" i="1"/>
  <c r="BL29" i="1"/>
  <c r="BJ29" i="1"/>
  <c r="BK29" i="1" s="1"/>
  <c r="BG29" i="1"/>
  <c r="BF29" i="1"/>
  <c r="BE29" i="1"/>
  <c r="BD29" i="1"/>
  <c r="BH29" i="1" s="1"/>
  <c r="BI29" i="1" s="1"/>
  <c r="BC29" i="1"/>
  <c r="AX29" i="1" s="1"/>
  <c r="AZ29" i="1"/>
  <c r="AS29" i="1"/>
  <c r="AL29" i="1"/>
  <c r="AM29" i="1" s="1"/>
  <c r="AG29" i="1"/>
  <c r="AE29" i="1" s="1"/>
  <c r="W29" i="1"/>
  <c r="V29" i="1"/>
  <c r="U29" i="1"/>
  <c r="N29" i="1"/>
  <c r="BM28" i="1"/>
  <c r="BL28" i="1"/>
  <c r="BJ28" i="1"/>
  <c r="BG28" i="1"/>
  <c r="BF28" i="1"/>
  <c r="BE28" i="1"/>
  <c r="BD28" i="1"/>
  <c r="BH28" i="1" s="1"/>
  <c r="BI28" i="1" s="1"/>
  <c r="BC28" i="1"/>
  <c r="AX28" i="1" s="1"/>
  <c r="AZ28" i="1"/>
  <c r="AS28" i="1"/>
  <c r="AM28" i="1"/>
  <c r="AL28" i="1"/>
  <c r="AG28" i="1"/>
  <c r="AE28" i="1"/>
  <c r="L28" i="1" s="1"/>
  <c r="W28" i="1"/>
  <c r="V28" i="1"/>
  <c r="U28" i="1" s="1"/>
  <c r="N28" i="1"/>
  <c r="BM27" i="1"/>
  <c r="BL27" i="1"/>
  <c r="BJ27" i="1"/>
  <c r="BK27" i="1" s="1"/>
  <c r="AU27" i="1" s="1"/>
  <c r="AW27" i="1" s="1"/>
  <c r="BG27" i="1"/>
  <c r="BF27" i="1"/>
  <c r="BE27" i="1"/>
  <c r="BD27" i="1"/>
  <c r="BH27" i="1" s="1"/>
  <c r="BI27" i="1" s="1"/>
  <c r="BC27" i="1"/>
  <c r="AZ27" i="1"/>
  <c r="AX27" i="1"/>
  <c r="AS27" i="1"/>
  <c r="AL27" i="1"/>
  <c r="AM27" i="1" s="1"/>
  <c r="AG27" i="1"/>
  <c r="AE27" i="1" s="1"/>
  <c r="H27" i="1" s="1"/>
  <c r="AV27" i="1" s="1"/>
  <c r="W27" i="1"/>
  <c r="V27" i="1"/>
  <c r="N27" i="1"/>
  <c r="BM26" i="1"/>
  <c r="BL26" i="1"/>
  <c r="BJ26" i="1"/>
  <c r="BK26" i="1" s="1"/>
  <c r="BG26" i="1"/>
  <c r="BF26" i="1"/>
  <c r="BE26" i="1"/>
  <c r="BD26" i="1"/>
  <c r="BH26" i="1" s="1"/>
  <c r="BI26" i="1" s="1"/>
  <c r="BC26" i="1"/>
  <c r="AX26" i="1" s="1"/>
  <c r="AZ26" i="1"/>
  <c r="AS26" i="1"/>
  <c r="AL26" i="1"/>
  <c r="AM26" i="1" s="1"/>
  <c r="AG26" i="1"/>
  <c r="AE26" i="1"/>
  <c r="L26" i="1" s="1"/>
  <c r="W26" i="1"/>
  <c r="V26" i="1"/>
  <c r="U26" i="1" s="1"/>
  <c r="N26" i="1"/>
  <c r="I26" i="1"/>
  <c r="BM25" i="1"/>
  <c r="BL25" i="1"/>
  <c r="BJ25" i="1"/>
  <c r="BK25" i="1" s="1"/>
  <c r="AU25" i="1" s="1"/>
  <c r="AW25" i="1" s="1"/>
  <c r="BG25" i="1"/>
  <c r="BF25" i="1"/>
  <c r="BE25" i="1"/>
  <c r="BD25" i="1"/>
  <c r="BH25" i="1" s="1"/>
  <c r="BI25" i="1" s="1"/>
  <c r="BC25" i="1"/>
  <c r="AX25" i="1" s="1"/>
  <c r="AZ25" i="1"/>
  <c r="AS25" i="1"/>
  <c r="AM25" i="1"/>
  <c r="AL25" i="1"/>
  <c r="AG25" i="1"/>
  <c r="AE25" i="1"/>
  <c r="W25" i="1"/>
  <c r="U25" i="1" s="1"/>
  <c r="V25" i="1"/>
  <c r="N25" i="1"/>
  <c r="BM24" i="1"/>
  <c r="BL24" i="1"/>
  <c r="BJ24" i="1"/>
  <c r="BG24" i="1"/>
  <c r="BF24" i="1"/>
  <c r="BE24" i="1"/>
  <c r="BD24" i="1"/>
  <c r="BH24" i="1" s="1"/>
  <c r="BI24" i="1" s="1"/>
  <c r="BC24" i="1"/>
  <c r="AX24" i="1" s="1"/>
  <c r="AZ24" i="1"/>
  <c r="AS24" i="1"/>
  <c r="AM24" i="1"/>
  <c r="AL24" i="1"/>
  <c r="AG24" i="1"/>
  <c r="AE24" i="1"/>
  <c r="I24" i="1" s="1"/>
  <c r="W24" i="1"/>
  <c r="V24" i="1"/>
  <c r="U24" i="1" s="1"/>
  <c r="N24" i="1"/>
  <c r="L24" i="1"/>
  <c r="BM23" i="1"/>
  <c r="BL23" i="1"/>
  <c r="BJ23" i="1"/>
  <c r="BK23" i="1" s="1"/>
  <c r="AU23" i="1" s="1"/>
  <c r="AW23" i="1" s="1"/>
  <c r="BG23" i="1"/>
  <c r="BF23" i="1"/>
  <c r="BE23" i="1"/>
  <c r="BD23" i="1"/>
  <c r="BH23" i="1" s="1"/>
  <c r="BI23" i="1" s="1"/>
  <c r="BC23" i="1"/>
  <c r="AZ23" i="1"/>
  <c r="AX23" i="1"/>
  <c r="AS23" i="1"/>
  <c r="AL23" i="1"/>
  <c r="AM23" i="1" s="1"/>
  <c r="AG23" i="1"/>
  <c r="AE23" i="1" s="1"/>
  <c r="H23" i="1" s="1"/>
  <c r="AV23" i="1" s="1"/>
  <c r="W23" i="1"/>
  <c r="V23" i="1"/>
  <c r="N23" i="1"/>
  <c r="L23" i="1"/>
  <c r="G23" i="1"/>
  <c r="Y23" i="1" s="1"/>
  <c r="BM22" i="1"/>
  <c r="BL22" i="1"/>
  <c r="BJ22" i="1"/>
  <c r="BG22" i="1"/>
  <c r="BF22" i="1"/>
  <c r="BE22" i="1"/>
  <c r="BD22" i="1"/>
  <c r="BH22" i="1" s="1"/>
  <c r="BI22" i="1" s="1"/>
  <c r="BC22" i="1"/>
  <c r="AX22" i="1" s="1"/>
  <c r="AZ22" i="1"/>
  <c r="AS22" i="1"/>
  <c r="AL22" i="1"/>
  <c r="AM22" i="1" s="1"/>
  <c r="AG22" i="1"/>
  <c r="AE22" i="1" s="1"/>
  <c r="W22" i="1"/>
  <c r="V22" i="1"/>
  <c r="U22" i="1"/>
  <c r="N22" i="1"/>
  <c r="BM21" i="1"/>
  <c r="BL21" i="1"/>
  <c r="BJ21" i="1"/>
  <c r="BK21" i="1" s="1"/>
  <c r="AU21" i="1" s="1"/>
  <c r="AW21" i="1" s="1"/>
  <c r="BG21" i="1"/>
  <c r="BF21" i="1"/>
  <c r="BE21" i="1"/>
  <c r="BD21" i="1"/>
  <c r="BH21" i="1" s="1"/>
  <c r="BI21" i="1" s="1"/>
  <c r="BC21" i="1"/>
  <c r="AZ21" i="1"/>
  <c r="AX21" i="1"/>
  <c r="AS21" i="1"/>
  <c r="AL21" i="1"/>
  <c r="AM21" i="1" s="1"/>
  <c r="AG21" i="1"/>
  <c r="AE21" i="1" s="1"/>
  <c r="AF21" i="1" s="1"/>
  <c r="W21" i="1"/>
  <c r="V21" i="1"/>
  <c r="U21" i="1"/>
  <c r="N21" i="1"/>
  <c r="BM20" i="1"/>
  <c r="BL20" i="1"/>
  <c r="BJ20" i="1"/>
  <c r="BG20" i="1"/>
  <c r="BF20" i="1"/>
  <c r="BE20" i="1"/>
  <c r="BD20" i="1"/>
  <c r="BH20" i="1" s="1"/>
  <c r="BI20" i="1" s="1"/>
  <c r="BC20" i="1"/>
  <c r="AZ20" i="1"/>
  <c r="AX20" i="1"/>
  <c r="AS20" i="1"/>
  <c r="AL20" i="1"/>
  <c r="AM20" i="1" s="1"/>
  <c r="AG20" i="1"/>
  <c r="AE20" i="1" s="1"/>
  <c r="W20" i="1"/>
  <c r="V20" i="1"/>
  <c r="U20" i="1" s="1"/>
  <c r="N20" i="1"/>
  <c r="BM19" i="1"/>
  <c r="BL19" i="1"/>
  <c r="BK19" i="1" s="1"/>
  <c r="Q19" i="1" s="1"/>
  <c r="BJ19" i="1"/>
  <c r="BG19" i="1"/>
  <c r="BF19" i="1"/>
  <c r="BE19" i="1"/>
  <c r="BD19" i="1"/>
  <c r="BH19" i="1" s="1"/>
  <c r="BI19" i="1" s="1"/>
  <c r="BC19" i="1"/>
  <c r="AZ19" i="1"/>
  <c r="AX19" i="1"/>
  <c r="AS19" i="1"/>
  <c r="AL19" i="1"/>
  <c r="AM19" i="1" s="1"/>
  <c r="AG19" i="1"/>
  <c r="AE19" i="1" s="1"/>
  <c r="G19" i="1" s="1"/>
  <c r="W19" i="1"/>
  <c r="V19" i="1"/>
  <c r="N19" i="1"/>
  <c r="L20" i="1" l="1"/>
  <c r="I20" i="1"/>
  <c r="G20" i="1"/>
  <c r="Y20" i="1" s="1"/>
  <c r="AF20" i="1"/>
  <c r="I22" i="1"/>
  <c r="L22" i="1"/>
  <c r="H22" i="1"/>
  <c r="AV22" i="1" s="1"/>
  <c r="AU29" i="1"/>
  <c r="AW29" i="1" s="1"/>
  <c r="Q29" i="1"/>
  <c r="AF29" i="1"/>
  <c r="I29" i="1"/>
  <c r="L27" i="1"/>
  <c r="G24" i="1"/>
  <c r="Y24" i="1" s="1"/>
  <c r="U23" i="1"/>
  <c r="H24" i="1"/>
  <c r="AV24" i="1" s="1"/>
  <c r="G28" i="1"/>
  <c r="Y28" i="1" s="1"/>
  <c r="H30" i="1"/>
  <c r="AV30" i="1" s="1"/>
  <c r="Q23" i="1"/>
  <c r="AY27" i="1"/>
  <c r="BK20" i="1"/>
  <c r="Q20" i="1" s="1"/>
  <c r="AF24" i="1"/>
  <c r="Q27" i="1"/>
  <c r="R27" i="1" s="1"/>
  <c r="S27" i="1" s="1"/>
  <c r="O27" i="1" s="1"/>
  <c r="M27" i="1" s="1"/>
  <c r="P27" i="1" s="1"/>
  <c r="J27" i="1" s="1"/>
  <c r="K27" i="1" s="1"/>
  <c r="AF28" i="1"/>
  <c r="AU19" i="1"/>
  <c r="BK22" i="1"/>
  <c r="AY23" i="1"/>
  <c r="BK24" i="1"/>
  <c r="G27" i="1"/>
  <c r="Y27" i="1" s="1"/>
  <c r="U27" i="1"/>
  <c r="I28" i="1"/>
  <c r="BK28" i="1"/>
  <c r="AU30" i="1"/>
  <c r="AW30" i="1" s="1"/>
  <c r="Q30" i="1"/>
  <c r="AY30" i="1"/>
  <c r="AU26" i="1"/>
  <c r="AW26" i="1" s="1"/>
  <c r="Q26" i="1"/>
  <c r="Y19" i="1"/>
  <c r="AU22" i="1"/>
  <c r="AW22" i="1" s="1"/>
  <c r="Q22" i="1"/>
  <c r="Q25" i="1"/>
  <c r="I21" i="1"/>
  <c r="Q21" i="1"/>
  <c r="G22" i="1"/>
  <c r="AF22" i="1"/>
  <c r="R23" i="1"/>
  <c r="S23" i="1" s="1"/>
  <c r="O23" i="1" s="1"/>
  <c r="M23" i="1" s="1"/>
  <c r="P23" i="1" s="1"/>
  <c r="L29" i="1"/>
  <c r="H29" i="1"/>
  <c r="AV29" i="1" s="1"/>
  <c r="AY29" i="1" s="1"/>
  <c r="G29" i="1"/>
  <c r="AF19" i="1"/>
  <c r="I19" i="1"/>
  <c r="R19" i="1"/>
  <c r="S19" i="1" s="1"/>
  <c r="R20" i="1"/>
  <c r="S20" i="1" s="1"/>
  <c r="AU20" i="1"/>
  <c r="L25" i="1"/>
  <c r="H25" i="1"/>
  <c r="AV25" i="1" s="1"/>
  <c r="AY25" i="1" s="1"/>
  <c r="G25" i="1"/>
  <c r="L19" i="1"/>
  <c r="L21" i="1"/>
  <c r="H21" i="1"/>
  <c r="AV21" i="1" s="1"/>
  <c r="AY21" i="1" s="1"/>
  <c r="G21" i="1"/>
  <c r="I25" i="1"/>
  <c r="AF25" i="1"/>
  <c r="G26" i="1"/>
  <c r="AF26" i="1"/>
  <c r="H19" i="1"/>
  <c r="AV19" i="1" s="1"/>
  <c r="AY19" i="1" s="1"/>
  <c r="U19" i="1"/>
  <c r="AW19" i="1"/>
  <c r="AW20" i="1"/>
  <c r="AF23" i="1"/>
  <c r="I23" i="1"/>
  <c r="H26" i="1"/>
  <c r="AV26" i="1" s="1"/>
  <c r="AF27" i="1"/>
  <c r="I27" i="1"/>
  <c r="G30" i="1"/>
  <c r="AF30" i="1"/>
  <c r="H20" i="1"/>
  <c r="AV20" i="1" s="1"/>
  <c r="AY20" i="1" s="1"/>
  <c r="H28" i="1"/>
  <c r="AV28" i="1" s="1"/>
  <c r="Q24" i="1" l="1"/>
  <c r="R24" i="1" s="1"/>
  <c r="S24" i="1" s="1"/>
  <c r="O24" i="1" s="1"/>
  <c r="M24" i="1" s="1"/>
  <c r="P24" i="1" s="1"/>
  <c r="J24" i="1" s="1"/>
  <c r="K24" i="1" s="1"/>
  <c r="AU24" i="1"/>
  <c r="AW24" i="1" s="1"/>
  <c r="AY28" i="1"/>
  <c r="Q28" i="1"/>
  <c r="R28" i="1" s="1"/>
  <c r="S28" i="1" s="1"/>
  <c r="AU28" i="1"/>
  <c r="AW28" i="1" s="1"/>
  <c r="AY24" i="1"/>
  <c r="AY26" i="1"/>
  <c r="Y25" i="1"/>
  <c r="Y29" i="1"/>
  <c r="R29" i="1"/>
  <c r="S29" i="1" s="1"/>
  <c r="O29" i="1" s="1"/>
  <c r="M29" i="1" s="1"/>
  <c r="P29" i="1" s="1"/>
  <c r="J29" i="1" s="1"/>
  <c r="K29" i="1" s="1"/>
  <c r="Y30" i="1"/>
  <c r="AA19" i="1"/>
  <c r="T19" i="1"/>
  <c r="X19" i="1" s="1"/>
  <c r="Y26" i="1"/>
  <c r="Y22" i="1"/>
  <c r="T20" i="1"/>
  <c r="X20" i="1" s="1"/>
  <c r="O20" i="1"/>
  <c r="M20" i="1" s="1"/>
  <c r="P20" i="1" s="1"/>
  <c r="J20" i="1" s="1"/>
  <c r="K20" i="1" s="1"/>
  <c r="Z20" i="1"/>
  <c r="AA20" i="1"/>
  <c r="AB20" i="1" s="1"/>
  <c r="J23" i="1"/>
  <c r="K23" i="1" s="1"/>
  <c r="Y21" i="1"/>
  <c r="Z19" i="1"/>
  <c r="R22" i="1"/>
  <c r="S22" i="1" s="1"/>
  <c r="R26" i="1"/>
  <c r="S26" i="1" s="1"/>
  <c r="R30" i="1"/>
  <c r="S30" i="1" s="1"/>
  <c r="T24" i="1"/>
  <c r="X24" i="1" s="1"/>
  <c r="AA24" i="1"/>
  <c r="AB24" i="1" s="1"/>
  <c r="Z27" i="1"/>
  <c r="AA27" i="1"/>
  <c r="AB27" i="1" s="1"/>
  <c r="T27" i="1"/>
  <c r="X27" i="1" s="1"/>
  <c r="Z23" i="1"/>
  <c r="AA23" i="1"/>
  <c r="T23" i="1"/>
  <c r="X23" i="1" s="1"/>
  <c r="R21" i="1"/>
  <c r="S21" i="1" s="1"/>
  <c r="R25" i="1"/>
  <c r="S25" i="1" s="1"/>
  <c r="O19" i="1"/>
  <c r="M19" i="1" s="1"/>
  <c r="P19" i="1" s="1"/>
  <c r="J19" i="1" s="1"/>
  <c r="K19" i="1" s="1"/>
  <c r="AY22" i="1"/>
  <c r="Z24" i="1"/>
  <c r="T28" i="1" l="1"/>
  <c r="X28" i="1" s="1"/>
  <c r="O28" i="1"/>
  <c r="M28" i="1" s="1"/>
  <c r="P28" i="1" s="1"/>
  <c r="J28" i="1" s="1"/>
  <c r="K28" i="1" s="1"/>
  <c r="AA28" i="1"/>
  <c r="Z28" i="1"/>
  <c r="AB19" i="1"/>
  <c r="AA30" i="1"/>
  <c r="Z30" i="1"/>
  <c r="T30" i="1"/>
  <c r="X30" i="1" s="1"/>
  <c r="AA22" i="1"/>
  <c r="Z22" i="1"/>
  <c r="T22" i="1"/>
  <c r="X22" i="1" s="1"/>
  <c r="AB23" i="1"/>
  <c r="AA26" i="1"/>
  <c r="Z26" i="1"/>
  <c r="T26" i="1"/>
  <c r="X26" i="1" s="1"/>
  <c r="O22" i="1"/>
  <c r="M22" i="1" s="1"/>
  <c r="P22" i="1" s="1"/>
  <c r="J22" i="1" s="1"/>
  <c r="K22" i="1" s="1"/>
  <c r="O26" i="1"/>
  <c r="M26" i="1" s="1"/>
  <c r="P26" i="1" s="1"/>
  <c r="J26" i="1" s="1"/>
  <c r="K26" i="1" s="1"/>
  <c r="O30" i="1"/>
  <c r="M30" i="1" s="1"/>
  <c r="P30" i="1" s="1"/>
  <c r="J30" i="1" s="1"/>
  <c r="K30" i="1" s="1"/>
  <c r="T25" i="1"/>
  <c r="X25" i="1" s="1"/>
  <c r="AA25" i="1"/>
  <c r="Z25" i="1"/>
  <c r="T21" i="1"/>
  <c r="X21" i="1" s="1"/>
  <c r="AA21" i="1"/>
  <c r="Z21" i="1"/>
  <c r="O21" i="1"/>
  <c r="M21" i="1" s="1"/>
  <c r="P21" i="1" s="1"/>
  <c r="J21" i="1" s="1"/>
  <c r="K21" i="1" s="1"/>
  <c r="T29" i="1"/>
  <c r="X29" i="1" s="1"/>
  <c r="AA29" i="1"/>
  <c r="Z29" i="1"/>
  <c r="O25" i="1"/>
  <c r="M25" i="1" s="1"/>
  <c r="P25" i="1" s="1"/>
  <c r="J25" i="1" s="1"/>
  <c r="K25" i="1" s="1"/>
  <c r="AB28" i="1" l="1"/>
  <c r="AB26" i="1"/>
  <c r="AB22" i="1"/>
  <c r="AB29" i="1"/>
  <c r="AB21" i="1"/>
  <c r="AB25" i="1"/>
  <c r="AB30" i="1"/>
</calcChain>
</file>

<file path=xl/sharedStrings.xml><?xml version="1.0" encoding="utf-8"?>
<sst xmlns="http://schemas.openxmlformats.org/spreadsheetml/2006/main" count="643" uniqueCount="349">
  <si>
    <t>File opened</t>
  </si>
  <si>
    <t>2020-09-08 14:24:24</t>
  </si>
  <si>
    <t>Console s/n</t>
  </si>
  <si>
    <t>68C-811876</t>
  </si>
  <si>
    <t>Console ver</t>
  </si>
  <si>
    <t>Bluestem v.1.4.05</t>
  </si>
  <si>
    <t>Scripts ver</t>
  </si>
  <si>
    <t>2020.04  1.4.05, May 2020</t>
  </si>
  <si>
    <t>Head s/n</t>
  </si>
  <si>
    <t>68H-711866</t>
  </si>
  <si>
    <t>Head ver</t>
  </si>
  <si>
    <t>1.4.2</t>
  </si>
  <si>
    <t>Head cal</t>
  </si>
  <si>
    <t>{"h2oaspan2": "0", "h2obspan1": "1.07787", "co2bspanconc1": "993", "chamberpressurezero": "2.6539", "flowmeterzero": "0.986842", "co2bspan2": "-0.0290863", "h2oaspan2b": "0.102472", "h2oaspanconc2": "0", "co2aspan2a": "0.195868", "tazero": "0.0398865", "h2oaspanconc1": "19.41", "co2aspan1": "0.960839", "h2obspan2a": "0.0949969", "flowazero": "0.27548", "oxygen": "21", "ssa_ref": "39980.7", "h2oazero": "1.03102", "h2obspan2b": "0.102394", "co2azero": "0.914258", "ssb_ref": "35601.5", "tbzero": "0.120966", "co2aspan2b": "0.187145", "co2bspan2b": "0.185713", "h2oaspan2a": "0.0954223", "h2oaspan1": "1.07388", "h2obspan2": "0", "co2bspanconc2": "298.9", "co2bzero": "0.94549", "co2bspan2a": "0.194368", "h2obzero": "1.03183", "co2aspanconc1": "993", "flowbzero": "0.30576", "h2obspanconc1": "19.41", "co2aspan2": "-0.0274214", "co2bspan1": "0.961123", "h2obspanconc2": "0", "co2aspanconc2": "298.9"}</t>
  </si>
  <si>
    <t>Chamber type</t>
  </si>
  <si>
    <t>6800-01A</t>
  </si>
  <si>
    <t>Chamber s/n</t>
  </si>
  <si>
    <t>MPF-831667</t>
  </si>
  <si>
    <t>Chamber rev</t>
  </si>
  <si>
    <t>0</t>
  </si>
  <si>
    <t>Chamber cal</t>
  </si>
  <si>
    <t>Fluorometer</t>
  </si>
  <si>
    <t>Flr. Version</t>
  </si>
  <si>
    <t>14:24:24</t>
  </si>
  <si>
    <t>Stability Definition:	F (FlrLS): Slp&lt;1 Per=20	ΔCO2 (Meas2): Slp&lt;0.5 Per=20	ΔH2O (Meas2): Slp&lt;0.1 Per=20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</si>
  <si>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</si>
  <si>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</si>
  <si>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</si>
  <si>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</si>
  <si>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</si>
  <si>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</si>
  <si>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</si>
  <si>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</si>
  <si>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6 cm²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</si>
  <si>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</si>
  <si>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</si>
  <si>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</si>
  <si>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</si>
  <si>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</si>
  <si>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</si>
  <si>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</si>
  <si>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</si>
  <si>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</si>
  <si>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CustomBLC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</si>
  <si>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</si>
  <si>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</si>
  <si>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</si>
  <si>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</si>
  <si>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</si>
  <si>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</si>
  <si>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</si>
  <si>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</si>
  <si>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</si>
  <si>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</si>
  <si>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</si>
  <si>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</si>
  <si>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</si>
  <si>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</si>
  <si>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</si>
  <si>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</si>
  <si>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</si>
  <si>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</si>
  <si>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</si>
  <si>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</si>
  <si>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</si>
  <si>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</si>
  <si>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</si>
  <si>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</si>
  <si>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</si>
  <si>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</si>
  <si>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</si>
  <si>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</si>
  <si>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</si>
  <si>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</si>
  <si>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</si>
  <si>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</si>
  <si>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</si>
  <si>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</si>
  <si>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</si>
  <si>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</si>
  <si>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2.7503 76.361 375.441 627.426 871.536 1066.28 1275.23 1444.03</t>
  </si>
  <si>
    <t>Fs_true</t>
  </si>
  <si>
    <t>0.321223 100.768 401.041 601.022 800.139 1000.46 1200.19 1400.97</t>
  </si>
  <si>
    <t>leak_wt</t>
  </si>
  <si>
    <t>Sys</t>
  </si>
  <si>
    <t>GasEx</t>
  </si>
  <si>
    <t>Leak</t>
  </si>
  <si>
    <t>FLR</t>
  </si>
  <si>
    <t>LeafQ</t>
  </si>
  <si>
    <t>Meas</t>
  </si>
  <si>
    <t>FlrLS</t>
  </si>
  <si>
    <t>FlrStats</t>
  </si>
  <si>
    <t>MchEvent</t>
  </si>
  <si>
    <t>Stability</t>
  </si>
  <si>
    <t>MchStatus</t>
  </si>
  <si>
    <t>Status</t>
  </si>
  <si>
    <t>obs</t>
  </si>
  <si>
    <t>time</t>
  </si>
  <si>
    <t>elapsed</t>
  </si>
  <si>
    <t>date</t>
  </si>
  <si>
    <t>hhmmss</t>
  </si>
  <si>
    <t>TIME</t>
  </si>
  <si>
    <t>E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</si>
  <si>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</si>
  <si>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</si>
  <si>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</si>
  <si>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</si>
  <si>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</si>
  <si>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</si>
  <si>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</si>
  <si>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</si>
  <si>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</si>
  <si>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</si>
  <si>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</si>
  <si>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</si>
  <si>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</si>
  <si>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</si>
  <si>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</si>
  <si>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</si>
  <si>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</si>
  <si>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</si>
  <si>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</si>
  <si>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</si>
  <si>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</si>
  <si>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</si>
  <si>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</si>
  <si>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</si>
  <si>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</si>
  <si>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</si>
  <si>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</si>
  <si>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</si>
  <si>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</si>
  <si>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</t>
  </si>
  <si>
    <t>Fv/Fm</t>
  </si>
  <si>
    <t>Adark</t>
  </si>
  <si>
    <t>LightAdaptedID</t>
  </si>
  <si>
    <t>Qmax</t>
  </si>
  <si>
    <t>Fs</t>
  </si>
  <si>
    <t>PhiPS2</t>
  </si>
  <si>
    <t>PS2/1</t>
  </si>
  <si>
    <t>Qabs_fs</t>
  </si>
  <si>
    <t>Afs</t>
  </si>
  <si>
    <t>ETR</t>
  </si>
  <si>
    <t>Fv'/Fm'</t>
  </si>
  <si>
    <t>PhiCO2</t>
  </si>
  <si>
    <t>NPQ</t>
  </si>
  <si>
    <t>DarkPulseID</t>
  </si>
  <si>
    <t>Fo'</t>
  </si>
  <si>
    <t>Fv'</t>
  </si>
  <si>
    <t>qP</t>
  </si>
  <si>
    <t>qN</t>
  </si>
  <si>
    <t>qP_Fo</t>
  </si>
  <si>
    <t>qN_Fo</t>
  </si>
  <si>
    <t>qL</t>
  </si>
  <si>
    <t>1-qL</t>
  </si>
  <si>
    <t>Qin</t>
  </si>
  <si>
    <t>Qabs</t>
  </si>
  <si>
    <t>alpha</t>
  </si>
  <si>
    <t>convert</t>
  </si>
  <si>
    <t>S</t>
  </si>
  <si>
    <t>K</t>
  </si>
  <si>
    <t>Geometry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</si>
  <si>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</si>
  <si>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</si>
  <si>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</si>
  <si>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</si>
  <si>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</si>
  <si>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</si>
  <si>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</si>
  <si>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</si>
  <si>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</si>
  <si>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</si>
  <si>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</si>
  <si>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</si>
  <si>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</si>
  <si>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</si>
  <si>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</si>
  <si>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</si>
  <si>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</si>
  <si>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</si>
  <si>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</si>
  <si>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</si>
  <si>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</si>
  <si>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</si>
  <si>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</si>
  <si>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</si>
  <si>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</si>
  <si>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</si>
  <si>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</si>
  <si>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</si>
  <si>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</si>
  <si>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</si>
  <si>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</si>
  <si>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</si>
  <si>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</si>
  <si>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</si>
  <si>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</si>
  <si>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</si>
  <si>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</si>
  <si>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</si>
  <si>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</si>
  <si>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</si>
  <si>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</si>
  <si>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</si>
  <si>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</si>
  <si>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</si>
  <si>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</si>
  <si>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</si>
  <si>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</si>
  <si>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</si>
  <si>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</si>
  <si>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</si>
  <si>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</si>
  <si>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ΔCO2:MN</t>
  </si>
  <si>
    <t>ΔCO2:SLP</t>
  </si>
  <si>
    <t>ΔCO2:SD</t>
  </si>
  <si>
    <t>ΔCO2:OK</t>
  </si>
  <si>
    <t>F:MN</t>
  </si>
  <si>
    <t>F:SLP</t>
  </si>
  <si>
    <t>F:SD</t>
  </si>
  <si>
    <t>F:OK</t>
  </si>
  <si>
    <t>ΔH2O:MN</t>
  </si>
  <si>
    <t>ΔH2O:SLP</t>
  </si>
  <si>
    <t>ΔH2O:SD</t>
  </si>
  <si>
    <t>ΔH2O:OK</t>
  </si>
  <si>
    <t>Stable</t>
  </si>
  <si>
    <t>Total</t>
  </si>
  <si>
    <t>State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</si>
  <si>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</si>
  <si>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</si>
  <si>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</si>
  <si>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</si>
  <si>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</si>
  <si>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</si>
  <si>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</si>
  <si>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</si>
  <si>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</si>
  <si>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</si>
  <si>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</si>
  <si>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</si>
  <si>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</si>
  <si>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</si>
  <si>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</si>
  <si>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</si>
  <si>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</si>
  <si>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</si>
  <si>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</si>
  <si>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</si>
  <si>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</si>
  <si>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</si>
  <si>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</si>
  <si>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</si>
  <si>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</si>
  <si>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</si>
  <si>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</si>
  <si>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</si>
  <si>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</si>
  <si>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</si>
  <si>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</si>
  <si>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</si>
  <si>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</si>
  <si>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</si>
  <si>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</si>
  <si>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</si>
  <si>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</si>
  <si>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</si>
  <si>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</si>
  <si>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</si>
  <si>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</si>
  <si>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</si>
  <si>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</si>
  <si>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</si>
  <si>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J/µmol</t>
  </si>
  <si>
    <t>cm²</t>
  </si>
  <si>
    <t>mmol mol⁻¹</t>
  </si>
  <si>
    <t>rpm</t>
  </si>
  <si>
    <t>min⁻¹</t>
  </si>
  <si>
    <t>secs</t>
  </si>
  <si>
    <t>µmol/mol</t>
  </si>
  <si>
    <t>mmol/mol</t>
  </si>
  <si>
    <t>µmol mol⁻¹ min⁻¹</t>
  </si>
  <si>
    <t xml:space="preserve"> min⁻¹</t>
  </si>
  <si>
    <t>mmol mol⁻¹ min⁻¹</t>
  </si>
  <si>
    <t>min</t>
  </si>
  <si>
    <t>MPF-1650-20200908-14_20_40</t>
  </si>
  <si>
    <t>0: Broadleaf</t>
  </si>
  <si>
    <t>1/3</t>
  </si>
  <si>
    <t>20200908 14:32:55</t>
  </si>
  <si>
    <t>14:32:55</t>
  </si>
  <si>
    <t>MPF-1653-20200908-14_32_32</t>
  </si>
  <si>
    <t>DARK-1654-20200908-14_32_33</t>
  </si>
  <si>
    <t>14:31:55</t>
  </si>
  <si>
    <t>20200908 14:34:55</t>
  </si>
  <si>
    <t>14:34:55</t>
  </si>
  <si>
    <t>MPF-1655-20200908-14_34_32</t>
  </si>
  <si>
    <t>DARK-1656-20200908-14_34_34</t>
  </si>
  <si>
    <t>14:33:47</t>
  </si>
  <si>
    <t>20200908 14:36:56</t>
  </si>
  <si>
    <t>14:36:56</t>
  </si>
  <si>
    <t>MPF-1657-20200908-14_36_33</t>
  </si>
  <si>
    <t>DARK-1658-20200908-14_36_34</t>
  </si>
  <si>
    <t>14:35:51</t>
  </si>
  <si>
    <t>20200908 14:38:56</t>
  </si>
  <si>
    <t>14:38:56</t>
  </si>
  <si>
    <t>MPF-1659-20200908-14_38_33</t>
  </si>
  <si>
    <t>DARK-1660-20200908-14_38_35</t>
  </si>
  <si>
    <t>14:37:55</t>
  </si>
  <si>
    <t>20200908 14:40:57</t>
  </si>
  <si>
    <t>14:40:57</t>
  </si>
  <si>
    <t>MPF-1661-20200908-14_40_34</t>
  </si>
  <si>
    <t>DARK-1662-20200908-14_40_35</t>
  </si>
  <si>
    <t>14:39:51</t>
  </si>
  <si>
    <t>20200908 14:42:57</t>
  </si>
  <si>
    <t>14:42:57</t>
  </si>
  <si>
    <t>MPF-1663-20200908-14_42_34</t>
  </si>
  <si>
    <t>DARK-1664-20200908-14_42_36</t>
  </si>
  <si>
    <t>14:41:57</t>
  </si>
  <si>
    <t>20200908 14:44:58</t>
  </si>
  <si>
    <t>14:44:58</t>
  </si>
  <si>
    <t>MPF-1665-20200908-14_44_35</t>
  </si>
  <si>
    <t>DARK-1666-20200908-14_44_36</t>
  </si>
  <si>
    <t>14:43:52</t>
  </si>
  <si>
    <t>20200908 14:46:30</t>
  </si>
  <si>
    <t>14:46:30</t>
  </si>
  <si>
    <t>MPF-1667-20200908-14_46_07</t>
  </si>
  <si>
    <t>DARK-1668-20200908-14_46_09</t>
  </si>
  <si>
    <t>14:45:49</t>
  </si>
  <si>
    <t>3/3</t>
  </si>
  <si>
    <t>20200908 14:48:00</t>
  </si>
  <si>
    <t>14:48:00</t>
  </si>
  <si>
    <t>MPF-1669-20200908-14_47_37</t>
  </si>
  <si>
    <t>DARK-1670-20200908-14_47_39</t>
  </si>
  <si>
    <t>14:47:23</t>
  </si>
  <si>
    <t>20200908 14:49:24</t>
  </si>
  <si>
    <t>14:49:24</t>
  </si>
  <si>
    <t>MPF-1671-20200908-14_49_01</t>
  </si>
  <si>
    <t>DARK-1672-20200908-14_49_03</t>
  </si>
  <si>
    <t>14:48:57</t>
  </si>
  <si>
    <t>20200908 14:50:56</t>
  </si>
  <si>
    <t>14:50:56</t>
  </si>
  <si>
    <t>MPF-1673-20200908-14_50_33</t>
  </si>
  <si>
    <t>-</t>
  </si>
  <si>
    <t>14:50:16</t>
  </si>
  <si>
    <t>20200908 15:31:29</t>
  </si>
  <si>
    <t>15:31:29</t>
  </si>
  <si>
    <t>MPF-1674-20200908-15_31_06</t>
  </si>
  <si>
    <t>15:31:49</t>
  </si>
  <si>
    <t>2/3</t>
  </si>
  <si>
    <t>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</si>
</sst>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O30"/>
  <sheetViews>
    <sheetView tabSelected="1" topLeftCell="Z13" workbookViewId="0">
      <selection activeCell="AR18" sqref="AR18"/>
    </sheetView>
  </sheetViews>
  <sheetFormatPr defaultRowHeight="14.5" x14ac:dyDescent="0.35"/>
  <sheetData>
    <row r="2" spans="1:171" x14ac:dyDescent="0.35">
      <c r="A2" t="s">
        <v>25</v>
      </c>
      <c r="B2" t="s">
        <v>26</v>
      </c>
      <c r="C2" t="s">
        <v>28</v>
      </c>
    </row>
    <row r="3" spans="1:171" x14ac:dyDescent="0.35">
      <c r="B3" t="s">
        <v>27</v>
      </c>
      <c r="C3" t="s">
        <v>29</v>
      </c>
    </row>
    <row r="4" spans="1:171" x14ac:dyDescent="0.35">
      <c r="A4" t="s">
        <v>30</v>
      </c>
      <c r="B4" t="s">
        <v>31</v>
      </c>
      <c r="C4" t="s">
        <v>32</v>
      </c>
      <c r="D4" t="s">
        <v>34</v>
      </c>
      <c r="E4" t="s">
        <v>35</v>
      </c>
      <c r="F4" t="s">
        <v>36</v>
      </c>
      <c r="G4" t="s">
        <v>37</v>
      </c>
      <c r="H4" t="s">
        <v>38</v>
      </c>
      <c r="I4" t="s">
        <v>39</v>
      </c>
      <c r="J4" t="s">
        <v>40</v>
      </c>
      <c r="K4" t="s">
        <v>41</v>
      </c>
    </row>
    <row r="5" spans="1:171" x14ac:dyDescent="0.35">
      <c r="B5" t="s">
        <v>15</v>
      </c>
      <c r="C5" t="s">
        <v>33</v>
      </c>
      <c r="D5">
        <v>0.57799999999999996</v>
      </c>
      <c r="E5">
        <v>0.52297389999999999</v>
      </c>
      <c r="F5">
        <v>3.7402519999999999E-3</v>
      </c>
      <c r="G5">
        <v>-6.1979609999999997E-2</v>
      </c>
      <c r="H5">
        <v>-5.6085859999999996E-3</v>
      </c>
      <c r="I5">
        <v>1</v>
      </c>
      <c r="J5">
        <v>6</v>
      </c>
      <c r="K5">
        <v>96.9</v>
      </c>
    </row>
    <row r="6" spans="1:171" x14ac:dyDescent="0.35">
      <c r="A6" t="s">
        <v>42</v>
      </c>
      <c r="B6" t="s">
        <v>43</v>
      </c>
    </row>
    <row r="7" spans="1:171" x14ac:dyDescent="0.35">
      <c r="B7">
        <v>2</v>
      </c>
    </row>
    <row r="8" spans="1:171" x14ac:dyDescent="0.35">
      <c r="A8" t="s">
        <v>44</v>
      </c>
      <c r="B8" t="s">
        <v>45</v>
      </c>
      <c r="C8" t="s">
        <v>46</v>
      </c>
      <c r="D8" t="s">
        <v>47</v>
      </c>
      <c r="E8" t="s">
        <v>48</v>
      </c>
    </row>
    <row r="9" spans="1:171" x14ac:dyDescent="0.35">
      <c r="B9">
        <v>0</v>
      </c>
      <c r="C9">
        <v>1</v>
      </c>
      <c r="D9">
        <v>0</v>
      </c>
      <c r="E9">
        <v>0</v>
      </c>
    </row>
    <row r="10" spans="1:171" x14ac:dyDescent="0.35">
      <c r="A10" t="s">
        <v>49</v>
      </c>
      <c r="B10" t="s">
        <v>50</v>
      </c>
      <c r="C10" t="s">
        <v>52</v>
      </c>
      <c r="D10" t="s">
        <v>54</v>
      </c>
      <c r="E10" t="s">
        <v>55</v>
      </c>
      <c r="F10" t="s">
        <v>56</v>
      </c>
      <c r="G10" t="s">
        <v>57</v>
      </c>
      <c r="H10" t="s">
        <v>58</v>
      </c>
      <c r="I10" t="s">
        <v>59</v>
      </c>
      <c r="J10" t="s">
        <v>60</v>
      </c>
      <c r="K10" t="s">
        <v>61</v>
      </c>
      <c r="L10" t="s">
        <v>62</v>
      </c>
      <c r="M10" t="s">
        <v>63</v>
      </c>
      <c r="N10" t="s">
        <v>64</v>
      </c>
      <c r="O10" t="s">
        <v>65</v>
      </c>
      <c r="P10" t="s">
        <v>66</v>
      </c>
      <c r="Q10" t="s">
        <v>67</v>
      </c>
    </row>
    <row r="11" spans="1:171" x14ac:dyDescent="0.35">
      <c r="B11" t="s">
        <v>51</v>
      </c>
      <c r="C11" t="s">
        <v>53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171" x14ac:dyDescent="0.35">
      <c r="A12" t="s">
        <v>68</v>
      </c>
      <c r="B12" t="s">
        <v>69</v>
      </c>
      <c r="C12" t="s">
        <v>70</v>
      </c>
      <c r="D12" t="s">
        <v>71</v>
      </c>
      <c r="E12" t="s">
        <v>72</v>
      </c>
      <c r="F12" t="s">
        <v>73</v>
      </c>
    </row>
    <row r="13" spans="1:171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171" x14ac:dyDescent="0.35">
      <c r="A14" t="s">
        <v>74</v>
      </c>
      <c r="B14" t="s">
        <v>75</v>
      </c>
      <c r="C14" t="s">
        <v>76</v>
      </c>
      <c r="D14" t="s">
        <v>77</v>
      </c>
      <c r="E14" t="s">
        <v>78</v>
      </c>
      <c r="F14" t="s">
        <v>79</v>
      </c>
      <c r="G14" t="s">
        <v>81</v>
      </c>
      <c r="H14" t="s">
        <v>83</v>
      </c>
    </row>
    <row r="15" spans="1:171" x14ac:dyDescent="0.35">
      <c r="B15">
        <v>-6276</v>
      </c>
      <c r="C15">
        <v>6.6</v>
      </c>
      <c r="D15">
        <v>1.7090000000000001E-5</v>
      </c>
      <c r="E15">
        <v>3.11</v>
      </c>
      <c r="F15" t="s">
        <v>80</v>
      </c>
      <c r="G15" t="s">
        <v>82</v>
      </c>
      <c r="H15">
        <v>0</v>
      </c>
    </row>
    <row r="16" spans="1:171" x14ac:dyDescent="0.35">
      <c r="A16" t="s">
        <v>84</v>
      </c>
      <c r="B16" t="s">
        <v>84</v>
      </c>
      <c r="C16" t="s">
        <v>84</v>
      </c>
      <c r="D16" t="s">
        <v>84</v>
      </c>
      <c r="E16" t="s">
        <v>84</v>
      </c>
      <c r="F16" t="s">
        <v>85</v>
      </c>
      <c r="G16" t="s">
        <v>85</v>
      </c>
      <c r="H16" t="s">
        <v>85</v>
      </c>
      <c r="I16" t="s">
        <v>85</v>
      </c>
      <c r="J16" t="s">
        <v>85</v>
      </c>
      <c r="K16" t="s">
        <v>85</v>
      </c>
      <c r="L16" t="s">
        <v>85</v>
      </c>
      <c r="M16" t="s">
        <v>85</v>
      </c>
      <c r="N16" t="s">
        <v>85</v>
      </c>
      <c r="O16" t="s">
        <v>85</v>
      </c>
      <c r="P16" t="s">
        <v>85</v>
      </c>
      <c r="Q16" t="s">
        <v>85</v>
      </c>
      <c r="R16" t="s">
        <v>85</v>
      </c>
      <c r="S16" t="s">
        <v>85</v>
      </c>
      <c r="T16" t="s">
        <v>85</v>
      </c>
      <c r="U16" t="s">
        <v>85</v>
      </c>
      <c r="V16" t="s">
        <v>85</v>
      </c>
      <c r="W16" t="s">
        <v>85</v>
      </c>
      <c r="X16" t="s">
        <v>85</v>
      </c>
      <c r="Y16" t="s">
        <v>85</v>
      </c>
      <c r="Z16" t="s">
        <v>85</v>
      </c>
      <c r="AA16" t="s">
        <v>85</v>
      </c>
      <c r="AB16" t="s">
        <v>85</v>
      </c>
      <c r="AC16" t="s">
        <v>86</v>
      </c>
      <c r="AD16" t="s">
        <v>86</v>
      </c>
      <c r="AE16" t="s">
        <v>86</v>
      </c>
      <c r="AF16" t="s">
        <v>86</v>
      </c>
      <c r="AG16" t="s">
        <v>86</v>
      </c>
      <c r="AH16" t="s">
        <v>87</v>
      </c>
      <c r="AI16" t="s">
        <v>87</v>
      </c>
      <c r="AJ16" t="s">
        <v>87</v>
      </c>
      <c r="AK16" t="s">
        <v>87</v>
      </c>
      <c r="AL16" t="s">
        <v>87</v>
      </c>
      <c r="AM16" t="s">
        <v>87</v>
      </c>
      <c r="AN16" t="s">
        <v>87</v>
      </c>
      <c r="AO16" t="s">
        <v>87</v>
      </c>
      <c r="AP16" t="s">
        <v>87</v>
      </c>
      <c r="AQ16" t="s">
        <v>87</v>
      </c>
      <c r="AR16" t="s">
        <v>87</v>
      </c>
      <c r="AS16" t="s">
        <v>87</v>
      </c>
      <c r="AT16" t="s">
        <v>87</v>
      </c>
      <c r="AU16" t="s">
        <v>87</v>
      </c>
      <c r="AV16" t="s">
        <v>87</v>
      </c>
      <c r="AW16" t="s">
        <v>87</v>
      </c>
      <c r="AX16" t="s">
        <v>87</v>
      </c>
      <c r="AY16" t="s">
        <v>87</v>
      </c>
      <c r="AZ16" t="s">
        <v>87</v>
      </c>
      <c r="BA16" t="s">
        <v>87</v>
      </c>
      <c r="BB16" t="s">
        <v>87</v>
      </c>
      <c r="BC16" t="s">
        <v>87</v>
      </c>
      <c r="BD16" t="s">
        <v>87</v>
      </c>
      <c r="BE16" t="s">
        <v>87</v>
      </c>
      <c r="BF16" t="s">
        <v>87</v>
      </c>
      <c r="BG16" t="s">
        <v>87</v>
      </c>
      <c r="BH16" t="s">
        <v>87</v>
      </c>
      <c r="BI16" t="s">
        <v>87</v>
      </c>
      <c r="BJ16" t="s">
        <v>88</v>
      </c>
      <c r="BK16" t="s">
        <v>88</v>
      </c>
      <c r="BL16" t="s">
        <v>88</v>
      </c>
      <c r="BM16" t="s">
        <v>88</v>
      </c>
      <c r="BN16" t="s">
        <v>42</v>
      </c>
      <c r="BO16" t="s">
        <v>42</v>
      </c>
      <c r="BP16" t="s">
        <v>42</v>
      </c>
      <c r="BQ16" t="s">
        <v>89</v>
      </c>
      <c r="BR16" t="s">
        <v>89</v>
      </c>
      <c r="BS16" t="s">
        <v>89</v>
      </c>
      <c r="BT16" t="s">
        <v>89</v>
      </c>
      <c r="BU16" t="s">
        <v>89</v>
      </c>
      <c r="BV16" t="s">
        <v>89</v>
      </c>
      <c r="BW16" t="s">
        <v>89</v>
      </c>
      <c r="BX16" t="s">
        <v>89</v>
      </c>
      <c r="BY16" t="s">
        <v>89</v>
      </c>
      <c r="BZ16" t="s">
        <v>89</v>
      </c>
      <c r="CA16" t="s">
        <v>89</v>
      </c>
      <c r="CB16" t="s">
        <v>89</v>
      </c>
      <c r="CC16" t="s">
        <v>89</v>
      </c>
      <c r="CD16" t="s">
        <v>89</v>
      </c>
      <c r="CE16" t="s">
        <v>89</v>
      </c>
      <c r="CF16" t="s">
        <v>89</v>
      </c>
      <c r="CG16" t="s">
        <v>89</v>
      </c>
      <c r="CH16" t="s">
        <v>89</v>
      </c>
      <c r="CI16" t="s">
        <v>90</v>
      </c>
      <c r="CJ16" t="s">
        <v>90</v>
      </c>
      <c r="CK16" t="s">
        <v>90</v>
      </c>
      <c r="CL16" t="s">
        <v>90</v>
      </c>
      <c r="CM16" t="s">
        <v>90</v>
      </c>
      <c r="CN16" t="s">
        <v>90</v>
      </c>
      <c r="CO16" t="s">
        <v>90</v>
      </c>
      <c r="CP16" t="s">
        <v>90</v>
      </c>
      <c r="CQ16" t="s">
        <v>90</v>
      </c>
      <c r="CR16" t="s">
        <v>90</v>
      </c>
      <c r="CS16" t="s">
        <v>90</v>
      </c>
      <c r="CT16" t="s">
        <v>90</v>
      </c>
      <c r="CU16" t="s">
        <v>90</v>
      </c>
      <c r="CV16" t="s">
        <v>90</v>
      </c>
      <c r="CW16" t="s">
        <v>90</v>
      </c>
      <c r="CX16" t="s">
        <v>90</v>
      </c>
      <c r="CY16" t="s">
        <v>90</v>
      </c>
      <c r="CZ16" t="s">
        <v>90</v>
      </c>
      <c r="DA16" t="s">
        <v>91</v>
      </c>
      <c r="DB16" t="s">
        <v>91</v>
      </c>
      <c r="DC16" t="s">
        <v>91</v>
      </c>
      <c r="DD16" t="s">
        <v>91</v>
      </c>
      <c r="DE16" t="s">
        <v>91</v>
      </c>
      <c r="DF16" t="s">
        <v>92</v>
      </c>
      <c r="DG16" t="s">
        <v>92</v>
      </c>
      <c r="DH16" t="s">
        <v>92</v>
      </c>
      <c r="DI16" t="s">
        <v>92</v>
      </c>
      <c r="DJ16" t="s">
        <v>92</v>
      </c>
      <c r="DK16" t="s">
        <v>92</v>
      </c>
      <c r="DL16" t="s">
        <v>92</v>
      </c>
      <c r="DM16" t="s">
        <v>92</v>
      </c>
      <c r="DN16" t="s">
        <v>92</v>
      </c>
      <c r="DO16" t="s">
        <v>92</v>
      </c>
      <c r="DP16" t="s">
        <v>92</v>
      </c>
      <c r="DQ16" t="s">
        <v>92</v>
      </c>
      <c r="DR16" t="s">
        <v>92</v>
      </c>
      <c r="DS16" t="s">
        <v>93</v>
      </c>
      <c r="DT16" t="s">
        <v>93</v>
      </c>
      <c r="DU16" t="s">
        <v>93</v>
      </c>
      <c r="DV16" t="s">
        <v>93</v>
      </c>
      <c r="DW16" t="s">
        <v>93</v>
      </c>
      <c r="DX16" t="s">
        <v>93</v>
      </c>
      <c r="DY16" t="s">
        <v>93</v>
      </c>
      <c r="DZ16" t="s">
        <v>93</v>
      </c>
      <c r="EA16" t="s">
        <v>93</v>
      </c>
      <c r="EB16" t="s">
        <v>93</v>
      </c>
      <c r="EC16" t="s">
        <v>93</v>
      </c>
      <c r="ED16" t="s">
        <v>93</v>
      </c>
      <c r="EE16" t="s">
        <v>93</v>
      </c>
      <c r="EF16" t="s">
        <v>93</v>
      </c>
      <c r="EG16" t="s">
        <v>93</v>
      </c>
      <c r="EH16" t="s">
        <v>94</v>
      </c>
      <c r="EI16" t="s">
        <v>94</v>
      </c>
      <c r="EJ16" t="s">
        <v>94</v>
      </c>
      <c r="EK16" t="s">
        <v>94</v>
      </c>
      <c r="EL16" t="s">
        <v>94</v>
      </c>
      <c r="EM16" t="s">
        <v>94</v>
      </c>
      <c r="EN16" t="s">
        <v>94</v>
      </c>
      <c r="EO16" t="s">
        <v>94</v>
      </c>
      <c r="EP16" t="s">
        <v>94</v>
      </c>
      <c r="EQ16" t="s">
        <v>94</v>
      </c>
      <c r="ER16" t="s">
        <v>94</v>
      </c>
      <c r="ES16" t="s">
        <v>94</v>
      </c>
      <c r="ET16" t="s">
        <v>94</v>
      </c>
      <c r="EU16" t="s">
        <v>94</v>
      </c>
      <c r="EV16" t="s">
        <v>94</v>
      </c>
      <c r="EW16" t="s">
        <v>94</v>
      </c>
      <c r="EX16" t="s">
        <v>94</v>
      </c>
      <c r="EY16" t="s">
        <v>94</v>
      </c>
      <c r="EZ16" t="s">
        <v>95</v>
      </c>
      <c r="FA16" t="s">
        <v>95</v>
      </c>
      <c r="FB16" t="s">
        <v>95</v>
      </c>
      <c r="FC16" t="s">
        <v>95</v>
      </c>
      <c r="FD16" t="s">
        <v>95</v>
      </c>
      <c r="FE16" t="s">
        <v>95</v>
      </c>
      <c r="FF16" t="s">
        <v>95</v>
      </c>
      <c r="FG16" t="s">
        <v>95</v>
      </c>
      <c r="FH16" t="s">
        <v>95</v>
      </c>
      <c r="FI16" t="s">
        <v>95</v>
      </c>
      <c r="FJ16" t="s">
        <v>95</v>
      </c>
      <c r="FK16" t="s">
        <v>95</v>
      </c>
      <c r="FL16" t="s">
        <v>95</v>
      </c>
      <c r="FM16" t="s">
        <v>95</v>
      </c>
      <c r="FN16" t="s">
        <v>95</v>
      </c>
      <c r="FO16" t="s">
        <v>95</v>
      </c>
    </row>
    <row r="17" spans="1:171" x14ac:dyDescent="0.35">
      <c r="A17" t="s">
        <v>96</v>
      </c>
      <c r="B17" t="s">
        <v>97</v>
      </c>
      <c r="C17" t="s">
        <v>98</v>
      </c>
      <c r="D17" t="s">
        <v>99</v>
      </c>
      <c r="E17" t="s">
        <v>100</v>
      </c>
      <c r="F17" t="s">
        <v>101</v>
      </c>
      <c r="G17" t="s">
        <v>102</v>
      </c>
      <c r="H17" t="s">
        <v>103</v>
      </c>
      <c r="I17" t="s">
        <v>104</v>
      </c>
      <c r="J17" t="s">
        <v>105</v>
      </c>
      <c r="K17" t="s">
        <v>106</v>
      </c>
      <c r="L17" t="s">
        <v>107</v>
      </c>
      <c r="M17" t="s">
        <v>108</v>
      </c>
      <c r="N17" t="s">
        <v>109</v>
      </c>
      <c r="O17" t="s">
        <v>110</v>
      </c>
      <c r="P17" t="s">
        <v>111</v>
      </c>
      <c r="Q17" t="s">
        <v>112</v>
      </c>
      <c r="R17" t="s">
        <v>113</v>
      </c>
      <c r="S17" t="s">
        <v>114</v>
      </c>
      <c r="T17" t="s">
        <v>115</v>
      </c>
      <c r="U17" t="s">
        <v>116</v>
      </c>
      <c r="V17" t="s">
        <v>117</v>
      </c>
      <c r="W17" t="s">
        <v>118</v>
      </c>
      <c r="X17" t="s">
        <v>119</v>
      </c>
      <c r="Y17" t="s">
        <v>120</v>
      </c>
      <c r="Z17" t="s">
        <v>121</v>
      </c>
      <c r="AA17" t="s">
        <v>122</v>
      </c>
      <c r="AB17" t="s">
        <v>123</v>
      </c>
      <c r="AC17" t="s">
        <v>86</v>
      </c>
      <c r="AD17" t="s">
        <v>124</v>
      </c>
      <c r="AE17" t="s">
        <v>125</v>
      </c>
      <c r="AF17" t="s">
        <v>126</v>
      </c>
      <c r="AG17" t="s">
        <v>127</v>
      </c>
      <c r="AH17" t="s">
        <v>128</v>
      </c>
      <c r="AI17" t="s">
        <v>129</v>
      </c>
      <c r="AJ17" t="s">
        <v>130</v>
      </c>
      <c r="AK17" t="s">
        <v>131</v>
      </c>
      <c r="AL17" t="s">
        <v>132</v>
      </c>
      <c r="AM17" t="s">
        <v>133</v>
      </c>
      <c r="AN17" t="s">
        <v>134</v>
      </c>
      <c r="AO17" t="s">
        <v>135</v>
      </c>
      <c r="AP17" t="s">
        <v>136</v>
      </c>
      <c r="AQ17" t="s">
        <v>137</v>
      </c>
      <c r="AR17" t="s">
        <v>348</v>
      </c>
      <c r="AS17" t="s">
        <v>138</v>
      </c>
      <c r="AT17" t="s">
        <v>139</v>
      </c>
      <c r="AU17" t="s">
        <v>140</v>
      </c>
      <c r="AV17" t="s">
        <v>141</v>
      </c>
      <c r="AW17" t="s">
        <v>142</v>
      </c>
      <c r="AX17" t="s">
        <v>143</v>
      </c>
      <c r="AY17" t="s">
        <v>144</v>
      </c>
      <c r="AZ17" t="s">
        <v>145</v>
      </c>
      <c r="BA17" t="s">
        <v>146</v>
      </c>
      <c r="BB17" t="s">
        <v>147</v>
      </c>
      <c r="BC17" t="s">
        <v>148</v>
      </c>
      <c r="BD17" t="s">
        <v>149</v>
      </c>
      <c r="BE17" t="s">
        <v>150</v>
      </c>
      <c r="BF17" t="s">
        <v>151</v>
      </c>
      <c r="BG17" t="s">
        <v>152</v>
      </c>
      <c r="BH17" t="s">
        <v>153</v>
      </c>
      <c r="BI17" t="s">
        <v>154</v>
      </c>
      <c r="BJ17" t="s">
        <v>155</v>
      </c>
      <c r="BK17" t="s">
        <v>156</v>
      </c>
      <c r="BL17" t="s">
        <v>157</v>
      </c>
      <c r="BM17" t="s">
        <v>158</v>
      </c>
      <c r="BN17" t="s">
        <v>159</v>
      </c>
      <c r="BO17" t="s">
        <v>160</v>
      </c>
      <c r="BP17" t="s">
        <v>161</v>
      </c>
      <c r="BQ17" t="s">
        <v>101</v>
      </c>
      <c r="BR17" t="s">
        <v>162</v>
      </c>
      <c r="BS17" t="s">
        <v>163</v>
      </c>
      <c r="BT17" t="s">
        <v>164</v>
      </c>
      <c r="BU17" t="s">
        <v>165</v>
      </c>
      <c r="BV17" t="s">
        <v>166</v>
      </c>
      <c r="BW17" t="s">
        <v>167</v>
      </c>
      <c r="BX17" t="s">
        <v>168</v>
      </c>
      <c r="BY17" t="s">
        <v>169</v>
      </c>
      <c r="BZ17" t="s">
        <v>170</v>
      </c>
      <c r="CA17" t="s">
        <v>171</v>
      </c>
      <c r="CB17" t="s">
        <v>172</v>
      </c>
      <c r="CC17" t="s">
        <v>173</v>
      </c>
      <c r="CD17" t="s">
        <v>174</v>
      </c>
      <c r="CE17" t="s">
        <v>175</v>
      </c>
      <c r="CF17" t="s">
        <v>176</v>
      </c>
      <c r="CG17" t="s">
        <v>177</v>
      </c>
      <c r="CH17" t="s">
        <v>178</v>
      </c>
      <c r="CI17" t="s">
        <v>179</v>
      </c>
      <c r="CJ17" t="s">
        <v>180</v>
      </c>
      <c r="CK17" t="s">
        <v>181</v>
      </c>
      <c r="CL17" t="s">
        <v>182</v>
      </c>
      <c r="CM17" t="s">
        <v>183</v>
      </c>
      <c r="CN17" t="s">
        <v>184</v>
      </c>
      <c r="CO17" t="s">
        <v>185</v>
      </c>
      <c r="CP17" t="s">
        <v>186</v>
      </c>
      <c r="CQ17" t="s">
        <v>187</v>
      </c>
      <c r="CR17" t="s">
        <v>188</v>
      </c>
      <c r="CS17" t="s">
        <v>189</v>
      </c>
      <c r="CT17" t="s">
        <v>190</v>
      </c>
      <c r="CU17" t="s">
        <v>191</v>
      </c>
      <c r="CV17" t="s">
        <v>192</v>
      </c>
      <c r="CW17" t="s">
        <v>193</v>
      </c>
      <c r="CX17" t="s">
        <v>194</v>
      </c>
      <c r="CY17" t="s">
        <v>195</v>
      </c>
      <c r="CZ17" t="s">
        <v>196</v>
      </c>
      <c r="DA17" t="s">
        <v>197</v>
      </c>
      <c r="DB17" t="s">
        <v>198</v>
      </c>
      <c r="DC17" t="s">
        <v>199</v>
      </c>
      <c r="DD17" t="s">
        <v>200</v>
      </c>
      <c r="DE17" t="s">
        <v>201</v>
      </c>
      <c r="DF17" t="s">
        <v>97</v>
      </c>
      <c r="DG17" t="s">
        <v>100</v>
      </c>
      <c r="DH17" t="s">
        <v>202</v>
      </c>
      <c r="DI17" t="s">
        <v>203</v>
      </c>
      <c r="DJ17" t="s">
        <v>204</v>
      </c>
      <c r="DK17" t="s">
        <v>205</v>
      </c>
      <c r="DL17" t="s">
        <v>206</v>
      </c>
      <c r="DM17" t="s">
        <v>207</v>
      </c>
      <c r="DN17" t="s">
        <v>208</v>
      </c>
      <c r="DO17" t="s">
        <v>209</v>
      </c>
      <c r="DP17" t="s">
        <v>210</v>
      </c>
      <c r="DQ17" t="s">
        <v>211</v>
      </c>
      <c r="DR17" t="s">
        <v>212</v>
      </c>
      <c r="DS17" t="s">
        <v>213</v>
      </c>
      <c r="DT17" t="s">
        <v>214</v>
      </c>
      <c r="DU17" t="s">
        <v>215</v>
      </c>
      <c r="DV17" t="s">
        <v>216</v>
      </c>
      <c r="DW17" t="s">
        <v>217</v>
      </c>
      <c r="DX17" t="s">
        <v>218</v>
      </c>
      <c r="DY17" t="s">
        <v>219</v>
      </c>
      <c r="DZ17" t="s">
        <v>220</v>
      </c>
      <c r="EA17" t="s">
        <v>221</v>
      </c>
      <c r="EB17" t="s">
        <v>222</v>
      </c>
      <c r="EC17" t="s">
        <v>223</v>
      </c>
      <c r="ED17" t="s">
        <v>224</v>
      </c>
      <c r="EE17" t="s">
        <v>225</v>
      </c>
      <c r="EF17" t="s">
        <v>226</v>
      </c>
      <c r="EG17" t="s">
        <v>227</v>
      </c>
      <c r="EH17" t="s">
        <v>228</v>
      </c>
      <c r="EI17" t="s">
        <v>229</v>
      </c>
      <c r="EJ17" t="s">
        <v>230</v>
      </c>
      <c r="EK17" t="s">
        <v>231</v>
      </c>
      <c r="EL17" t="s">
        <v>232</v>
      </c>
      <c r="EM17" t="s">
        <v>233</v>
      </c>
      <c r="EN17" t="s">
        <v>234</v>
      </c>
      <c r="EO17" t="s">
        <v>235</v>
      </c>
      <c r="EP17" t="s">
        <v>236</v>
      </c>
      <c r="EQ17" t="s">
        <v>237</v>
      </c>
      <c r="ER17" t="s">
        <v>238</v>
      </c>
      <c r="ES17" t="s">
        <v>239</v>
      </c>
      <c r="ET17" t="s">
        <v>240</v>
      </c>
      <c r="EU17" t="s">
        <v>241</v>
      </c>
      <c r="EV17" t="s">
        <v>242</v>
      </c>
      <c r="EW17" t="s">
        <v>243</v>
      </c>
      <c r="EX17" t="s">
        <v>244</v>
      </c>
      <c r="EY17" t="s">
        <v>245</v>
      </c>
      <c r="EZ17" t="s">
        <v>246</v>
      </c>
      <c r="FA17" t="s">
        <v>247</v>
      </c>
      <c r="FB17" t="s">
        <v>248</v>
      </c>
      <c r="FC17" t="s">
        <v>249</v>
      </c>
      <c r="FD17" t="s">
        <v>250</v>
      </c>
      <c r="FE17" t="s">
        <v>251</v>
      </c>
      <c r="FF17" t="s">
        <v>252</v>
      </c>
      <c r="FG17" t="s">
        <v>253</v>
      </c>
      <c r="FH17" t="s">
        <v>254</v>
      </c>
      <c r="FI17" t="s">
        <v>255</v>
      </c>
      <c r="FJ17" t="s">
        <v>256</v>
      </c>
      <c r="FK17" t="s">
        <v>257</v>
      </c>
      <c r="FL17" t="s">
        <v>258</v>
      </c>
      <c r="FM17" t="s">
        <v>259</v>
      </c>
      <c r="FN17" t="s">
        <v>260</v>
      </c>
      <c r="FO17" t="s">
        <v>261</v>
      </c>
    </row>
    <row r="18" spans="1:171" x14ac:dyDescent="0.35">
      <c r="B18" t="s">
        <v>262</v>
      </c>
      <c r="C18" t="s">
        <v>262</v>
      </c>
      <c r="F18" t="s">
        <v>262</v>
      </c>
      <c r="G18" t="s">
        <v>263</v>
      </c>
      <c r="H18" t="s">
        <v>264</v>
      </c>
      <c r="I18" t="s">
        <v>265</v>
      </c>
      <c r="J18" t="s">
        <v>265</v>
      </c>
      <c r="K18" t="s">
        <v>169</v>
      </c>
      <c r="L18" t="s">
        <v>169</v>
      </c>
      <c r="M18" t="s">
        <v>263</v>
      </c>
      <c r="N18" t="s">
        <v>263</v>
      </c>
      <c r="O18" t="s">
        <v>263</v>
      </c>
      <c r="P18" t="s">
        <v>263</v>
      </c>
      <c r="Q18" t="s">
        <v>266</v>
      </c>
      <c r="R18" t="s">
        <v>267</v>
      </c>
      <c r="S18" t="s">
        <v>267</v>
      </c>
      <c r="T18" t="s">
        <v>268</v>
      </c>
      <c r="U18" t="s">
        <v>269</v>
      </c>
      <c r="V18" t="s">
        <v>268</v>
      </c>
      <c r="W18" t="s">
        <v>268</v>
      </c>
      <c r="X18" t="s">
        <v>268</v>
      </c>
      <c r="Y18" t="s">
        <v>266</v>
      </c>
      <c r="Z18" t="s">
        <v>266</v>
      </c>
      <c r="AA18" t="s">
        <v>266</v>
      </c>
      <c r="AB18" t="s">
        <v>266</v>
      </c>
      <c r="AC18" t="s">
        <v>270</v>
      </c>
      <c r="AD18" t="s">
        <v>269</v>
      </c>
      <c r="AF18" t="s">
        <v>269</v>
      </c>
      <c r="AG18" t="s">
        <v>270</v>
      </c>
      <c r="AN18" t="s">
        <v>264</v>
      </c>
      <c r="AU18" t="s">
        <v>264</v>
      </c>
      <c r="AV18" t="s">
        <v>264</v>
      </c>
      <c r="AW18" t="s">
        <v>264</v>
      </c>
      <c r="AY18" t="s">
        <v>271</v>
      </c>
      <c r="BJ18" t="s">
        <v>264</v>
      </c>
      <c r="BK18" t="s">
        <v>264</v>
      </c>
      <c r="BM18" t="s">
        <v>272</v>
      </c>
      <c r="BN18" t="s">
        <v>273</v>
      </c>
      <c r="BQ18" t="s">
        <v>262</v>
      </c>
      <c r="BR18" t="s">
        <v>265</v>
      </c>
      <c r="BS18" t="s">
        <v>265</v>
      </c>
      <c r="BT18" t="s">
        <v>274</v>
      </c>
      <c r="BU18" t="s">
        <v>274</v>
      </c>
      <c r="BV18" t="s">
        <v>265</v>
      </c>
      <c r="BW18" t="s">
        <v>274</v>
      </c>
      <c r="BX18" t="s">
        <v>270</v>
      </c>
      <c r="BY18" t="s">
        <v>268</v>
      </c>
      <c r="BZ18" t="s">
        <v>268</v>
      </c>
      <c r="CA18" t="s">
        <v>267</v>
      </c>
      <c r="CB18" t="s">
        <v>267</v>
      </c>
      <c r="CC18" t="s">
        <v>267</v>
      </c>
      <c r="CD18" t="s">
        <v>267</v>
      </c>
      <c r="CE18" t="s">
        <v>267</v>
      </c>
      <c r="CF18" t="s">
        <v>275</v>
      </c>
      <c r="CG18" t="s">
        <v>264</v>
      </c>
      <c r="CH18" t="s">
        <v>264</v>
      </c>
      <c r="CI18" t="s">
        <v>264</v>
      </c>
      <c r="CN18" t="s">
        <v>264</v>
      </c>
      <c r="CQ18" t="s">
        <v>267</v>
      </c>
      <c r="CR18" t="s">
        <v>267</v>
      </c>
      <c r="CS18" t="s">
        <v>267</v>
      </c>
      <c r="CT18" t="s">
        <v>267</v>
      </c>
      <c r="CU18" t="s">
        <v>267</v>
      </c>
      <c r="CV18" t="s">
        <v>264</v>
      </c>
      <c r="CW18" t="s">
        <v>264</v>
      </c>
      <c r="CX18" t="s">
        <v>264</v>
      </c>
      <c r="CY18" t="s">
        <v>262</v>
      </c>
      <c r="DB18" t="s">
        <v>276</v>
      </c>
      <c r="DC18" t="s">
        <v>276</v>
      </c>
      <c r="DE18" t="s">
        <v>262</v>
      </c>
      <c r="DF18" t="s">
        <v>277</v>
      </c>
      <c r="DH18" t="s">
        <v>262</v>
      </c>
      <c r="DI18" t="s">
        <v>262</v>
      </c>
      <c r="DK18" t="s">
        <v>278</v>
      </c>
      <c r="DL18" t="s">
        <v>279</v>
      </c>
      <c r="DM18" t="s">
        <v>278</v>
      </c>
      <c r="DN18" t="s">
        <v>279</v>
      </c>
      <c r="DO18" t="s">
        <v>278</v>
      </c>
      <c r="DP18" t="s">
        <v>279</v>
      </c>
      <c r="DQ18" t="s">
        <v>269</v>
      </c>
      <c r="DR18" t="s">
        <v>269</v>
      </c>
      <c r="DS18" t="s">
        <v>265</v>
      </c>
      <c r="DT18" t="s">
        <v>280</v>
      </c>
      <c r="DU18" t="s">
        <v>265</v>
      </c>
      <c r="DX18" t="s">
        <v>281</v>
      </c>
      <c r="EA18" t="s">
        <v>274</v>
      </c>
      <c r="EB18" t="s">
        <v>282</v>
      </c>
      <c r="EC18" t="s">
        <v>274</v>
      </c>
      <c r="EH18" t="s">
        <v>269</v>
      </c>
      <c r="EI18" t="s">
        <v>269</v>
      </c>
      <c r="EJ18" t="s">
        <v>278</v>
      </c>
      <c r="EK18" t="s">
        <v>279</v>
      </c>
      <c r="EL18" t="s">
        <v>279</v>
      </c>
      <c r="EP18" t="s">
        <v>279</v>
      </c>
      <c r="ET18" t="s">
        <v>265</v>
      </c>
      <c r="EU18" t="s">
        <v>265</v>
      </c>
      <c r="EV18" t="s">
        <v>274</v>
      </c>
      <c r="EW18" t="s">
        <v>274</v>
      </c>
      <c r="EX18" t="s">
        <v>283</v>
      </c>
      <c r="EY18" t="s">
        <v>283</v>
      </c>
      <c r="FA18" t="s">
        <v>270</v>
      </c>
      <c r="FB18" t="s">
        <v>270</v>
      </c>
      <c r="FC18" t="s">
        <v>267</v>
      </c>
      <c r="FD18" t="s">
        <v>267</v>
      </c>
      <c r="FE18" t="s">
        <v>267</v>
      </c>
      <c r="FF18" t="s">
        <v>267</v>
      </c>
      <c r="FG18" t="s">
        <v>267</v>
      </c>
      <c r="FH18" t="s">
        <v>269</v>
      </c>
      <c r="FI18" t="s">
        <v>269</v>
      </c>
      <c r="FJ18" t="s">
        <v>269</v>
      </c>
      <c r="FK18" t="s">
        <v>267</v>
      </c>
      <c r="FL18" t="s">
        <v>265</v>
      </c>
      <c r="FM18" t="s">
        <v>274</v>
      </c>
      <c r="FN18" t="s">
        <v>269</v>
      </c>
      <c r="FO18" t="s">
        <v>269</v>
      </c>
    </row>
    <row r="19" spans="1:171" x14ac:dyDescent="0.35">
      <c r="A19">
        <v>2</v>
      </c>
      <c r="B19">
        <v>1599593575</v>
      </c>
      <c r="C19">
        <v>448</v>
      </c>
      <c r="D19" t="s">
        <v>287</v>
      </c>
      <c r="E19" t="s">
        <v>288</v>
      </c>
      <c r="F19">
        <v>1599593575</v>
      </c>
      <c r="G19">
        <f t="shared" ref="G19:G30" si="0">BX19*AE19*(BT19-BU19)/(100*BN19*(1000-AE19*BT19))</f>
        <v>2.5112309335682888E-3</v>
      </c>
      <c r="H19">
        <f t="shared" ref="H19:H30" si="1">BX19*AE19*(BS19-BR19*(1000-AE19*BU19)/(1000-AE19*BT19))/(100*BN19)</f>
        <v>17.683142703733129</v>
      </c>
      <c r="I19">
        <f t="shared" ref="I19:I30" si="2">BR19 - IF(AE19&gt;1, H19*BN19*100/(AG19*CF19), 0)</f>
        <v>377.64800000000002</v>
      </c>
      <c r="J19">
        <f t="shared" ref="J19:J30" si="3">((P19-G19/2)*I19-H19)/(P19+G19/2)</f>
        <v>316.47221057786425</v>
      </c>
      <c r="K19">
        <f t="shared" ref="K19:K30" si="4">J19*(BY19+BZ19)/1000</f>
        <v>32.371324982726897</v>
      </c>
      <c r="L19">
        <f t="shared" ref="L19:L30" si="5">(BR19 - IF(AE19&gt;1, H19*BN19*100/(AG19*CF19), 0))*(BY19+BZ19)/1000</f>
        <v>38.628877128752002</v>
      </c>
      <c r="M19">
        <f t="shared" ref="M19:M30" si="6">2/((1/O19-1/N19)+SIGN(O19)*SQRT((1/O19-1/N19)*(1/O19-1/N19) + 4*BO19/((BO19+1)*(BO19+1))*(2*1/O19*1/N19-1/N19*1/N19)))</f>
        <v>0.52594763818728996</v>
      </c>
      <c r="N19">
        <f t="shared" ref="N19:N30" si="7">IF(LEFT(BP19,1)&lt;&gt;"0",IF(LEFT(BP19,1)="1",3,$B$7),$D$5+$E$5*(CF19*BY19/($K$5*1000))+$F$5*(CF19*BY19/($K$5*1000))*MAX(MIN(BN19,$J$5),$I$5)*MAX(MIN(BN19,$J$5),$I$5)+$G$5*MAX(MIN(BN19,$J$5),$I$5)*(CF19*BY19/($K$5*1000))+$H$5*(CF19*BY19/($K$5*1000))*(CF19*BY19/($K$5*1000)))</f>
        <v>2.9667632350672308</v>
      </c>
      <c r="O19">
        <f t="shared" ref="O19:O30" si="8">G19*(1000-(1000*0.61365*EXP(17.502*S19/(240.97+S19))/(BY19+BZ19)+BT19)/2)/(1000*0.61365*EXP(17.502*S19/(240.97+S19))/(BY19+BZ19)-BT19)</f>
        <v>0.47910569771420586</v>
      </c>
      <c r="P19">
        <f t="shared" ref="P19:P30" si="9">1/((BO19+1)/(M19/1.6)+1/(N19/1.37)) + BO19/((BO19+1)/(M19/1.6) + BO19/(N19/1.37))</f>
        <v>0.30330120708223085</v>
      </c>
      <c r="Q19">
        <f t="shared" ref="Q19:Q30" si="10">(BK19*BM19)</f>
        <v>209.76337499987736</v>
      </c>
      <c r="R19">
        <f t="shared" ref="R19:R30" si="11">(CA19+(Q19+2*0.95*0.0000000567*(((CA19+$B$9)+273)^4-(CA19+273)^4)-44100*G19)/(1.84*29.3*N19+8*0.95*0.0000000567*(CA19+273)^3))</f>
        <v>23.413211254457671</v>
      </c>
      <c r="S19">
        <f t="shared" ref="S19:S30" si="12">($C$9*CB19+$D$9*CC19+$E$9*R19)</f>
        <v>23.0593</v>
      </c>
      <c r="T19">
        <f t="shared" ref="T19:T30" si="13">0.61365*EXP(17.502*S19/(240.97+S19))</f>
        <v>2.8298581377073573</v>
      </c>
      <c r="U19">
        <f t="shared" ref="U19:U30" si="14">(V19/W19*100)</f>
        <v>82.64717817536858</v>
      </c>
      <c r="V19">
        <f t="shared" ref="V19:V30" si="15">BT19*(BY19+BZ19)/1000</f>
        <v>2.3071785468293</v>
      </c>
      <c r="W19">
        <f t="shared" ref="W19:W30" si="16">0.61365*EXP(17.502*CA19/(240.97+CA19))</f>
        <v>2.7915999042746638</v>
      </c>
      <c r="X19">
        <f t="shared" ref="X19:X30" si="17">(T19-BT19*(BY19+BZ19)/1000)</f>
        <v>0.52267959087805727</v>
      </c>
      <c r="Y19">
        <f t="shared" ref="Y19:Y30" si="18">(-G19*44100)</f>
        <v>-110.74528417036153</v>
      </c>
      <c r="Z19">
        <f t="shared" ref="Z19:Z30" si="19">2*29.3*N19*0.92*(CA19-S19)</f>
        <v>-35.955442566107038</v>
      </c>
      <c r="AA19">
        <f t="shared" ref="AA19:AA30" si="20">2*0.95*0.0000000567*(((CA19+$B$9)+273)^4-(S19+273)^4)</f>
        <v>-2.5109288473196076</v>
      </c>
      <c r="AB19">
        <f t="shared" ref="AB19:AB30" si="21">Q19+AA19+Y19+Z19</f>
        <v>60.551719416089185</v>
      </c>
      <c r="AC19">
        <v>2</v>
      </c>
      <c r="AD19">
        <v>0</v>
      </c>
      <c r="AE19">
        <f t="shared" ref="AE19:AE30" si="22">IF(AC19*$H$15&gt;=AG19,1,(AG19/(AG19-AC19*$H$15)))</f>
        <v>1</v>
      </c>
      <c r="AF19">
        <f t="shared" ref="AF19:AF30" si="23">(AE19-1)*100</f>
        <v>0</v>
      </c>
      <c r="AG19">
        <f t="shared" ref="AG19:AG30" si="24">MAX(0,($B$15+$C$15*CF19)/(1+$D$15*CF19)*BY19/(CA19+273)*$E$15)</f>
        <v>54768.672238628315</v>
      </c>
      <c r="AH19" t="s">
        <v>284</v>
      </c>
      <c r="AI19">
        <v>10473.6</v>
      </c>
      <c r="AJ19">
        <v>657.04846153846199</v>
      </c>
      <c r="AK19">
        <v>2915.37</v>
      </c>
      <c r="AL19">
        <f t="shared" ref="AL19:AL30" si="25">AK19-AJ19</f>
        <v>2258.3215384615378</v>
      </c>
      <c r="AM19">
        <f t="shared" ref="AM19:AM30" si="26">AL19/AK19</f>
        <v>0.774626046937966</v>
      </c>
      <c r="AN19">
        <v>-1.5948008658744699</v>
      </c>
      <c r="AO19" t="s">
        <v>289</v>
      </c>
      <c r="AP19">
        <v>10478.200000000001</v>
      </c>
      <c r="AQ19">
        <v>770.35796000000005</v>
      </c>
      <c r="AR19">
        <v>1048.71</v>
      </c>
      <c r="AS19">
        <f t="shared" ref="AS19:AS30" si="27">1-AQ19/AR19</f>
        <v>0.26542327240133112</v>
      </c>
      <c r="AT19">
        <v>0.5</v>
      </c>
      <c r="AU19">
        <f t="shared" ref="AU19:AU30" si="28">BK19</f>
        <v>1093.3557001482257</v>
      </c>
      <c r="AV19">
        <f t="shared" ref="AV19:AV30" si="29">H19</f>
        <v>17.683142703733129</v>
      </c>
      <c r="AW19">
        <f t="shared" ref="AW19:AW30" si="30">AS19*AT19*AU19</f>
        <v>145.10102391599531</v>
      </c>
      <c r="AX19">
        <f t="shared" ref="AX19:AX30" si="31">BC19/AR19</f>
        <v>0.49470301608643003</v>
      </c>
      <c r="AY19">
        <f t="shared" ref="AY19:AY30" si="32">(AV19-AN19)/AU19</f>
        <v>1.7631904756150351E-2</v>
      </c>
      <c r="AZ19">
        <f t="shared" ref="AZ19:AZ30" si="33">(AK19-AR19)/AR19</f>
        <v>1.7799582344022655</v>
      </c>
      <c r="BA19" t="s">
        <v>290</v>
      </c>
      <c r="BB19">
        <v>529.91</v>
      </c>
      <c r="BC19">
        <f t="shared" ref="BC19:BC30" si="34">AR19-BB19</f>
        <v>518.80000000000007</v>
      </c>
      <c r="BD19">
        <f t="shared" ref="BD19:BD30" si="35">(AR19-AQ19)/(AR19-BB19)</f>
        <v>0.53653053199691592</v>
      </c>
      <c r="BE19">
        <f t="shared" ref="BE19:BE30" si="36">(AK19-AR19)/(AK19-BB19)</f>
        <v>0.78251574119876244</v>
      </c>
      <c r="BF19">
        <f t="shared" ref="BF19:BF30" si="37">(AR19-AQ19)/(AR19-AJ19)</f>
        <v>0.71069536491476226</v>
      </c>
      <c r="BG19">
        <f t="shared" ref="BG19:BG30" si="38">(AK19-AR19)/(AK19-AJ19)</f>
        <v>0.82656963067874112</v>
      </c>
      <c r="BH19">
        <f t="shared" ref="BH19:BH30" si="39">(BD19*BB19/AQ19)</f>
        <v>0.36906595241838702</v>
      </c>
      <c r="BI19">
        <f t="shared" ref="BI19:BI30" si="40">(1-BH19)</f>
        <v>0.63093404758161298</v>
      </c>
      <c r="BJ19">
        <f t="shared" ref="BJ19:BJ30" si="41">$B$13*CG19+$C$13*CH19+$F$13*CI19*(1-CL19)</f>
        <v>1300.18</v>
      </c>
      <c r="BK19">
        <f t="shared" ref="BK19:BK30" si="42">BJ19*BL19</f>
        <v>1093.3557001482257</v>
      </c>
      <c r="BL19">
        <f t="shared" ref="BL19:BL30" si="43">($B$13*$D$11+$C$13*$D$11+$F$13*((CV19+CN19)/MAX(CV19+CN19+CW19, 0.1)*$I$11+CW19/MAX(CV19+CN19+CW19, 0.1)*$J$11))/($B$13+$C$13+$F$13)</f>
        <v>0.84092641030336224</v>
      </c>
      <c r="BM19">
        <f t="shared" ref="BM19:BM30" si="44">($B$13*$K$11+$C$13*$K$11+$F$13*((CV19+CN19)/MAX(CV19+CN19+CW19, 0.1)*$P$11+CW19/MAX(CV19+CN19+CW19, 0.1)*$Q$11))/($B$13+$C$13+$F$13)</f>
        <v>0.19185282060672465</v>
      </c>
      <c r="BN19">
        <v>6</v>
      </c>
      <c r="BO19">
        <v>0.5</v>
      </c>
      <c r="BP19" t="s">
        <v>285</v>
      </c>
      <c r="BQ19">
        <v>1599593575</v>
      </c>
      <c r="BR19">
        <v>377.64800000000002</v>
      </c>
      <c r="BS19">
        <v>400.005</v>
      </c>
      <c r="BT19">
        <v>22.555700000000002</v>
      </c>
      <c r="BU19">
        <v>19.610299999999999</v>
      </c>
      <c r="BV19">
        <v>376.7</v>
      </c>
      <c r="BW19">
        <v>22.6097</v>
      </c>
      <c r="BX19">
        <v>500.01799999999997</v>
      </c>
      <c r="BY19">
        <v>102.188</v>
      </c>
      <c r="BZ19">
        <v>0.100049</v>
      </c>
      <c r="CA19">
        <v>22.834499999999998</v>
      </c>
      <c r="CB19">
        <v>23.0593</v>
      </c>
      <c r="CC19">
        <v>999.9</v>
      </c>
      <c r="CD19">
        <v>0</v>
      </c>
      <c r="CE19">
        <v>0</v>
      </c>
      <c r="CF19">
        <v>9995</v>
      </c>
      <c r="CG19">
        <v>0</v>
      </c>
      <c r="CH19">
        <v>1.5289399999999999E-3</v>
      </c>
      <c r="CI19">
        <v>1300.18</v>
      </c>
      <c r="CJ19">
        <v>0.96900200000000003</v>
      </c>
      <c r="CK19">
        <v>3.0997799999999999E-2</v>
      </c>
      <c r="CL19">
        <v>0</v>
      </c>
      <c r="CM19">
        <v>768.74800000000005</v>
      </c>
      <c r="CN19">
        <v>4.9998399999999998</v>
      </c>
      <c r="CO19">
        <v>9749.75</v>
      </c>
      <c r="CP19">
        <v>12117.3</v>
      </c>
      <c r="CQ19">
        <v>38.625</v>
      </c>
      <c r="CR19">
        <v>41</v>
      </c>
      <c r="CS19">
        <v>39.686999999999998</v>
      </c>
      <c r="CT19">
        <v>40.5</v>
      </c>
      <c r="CU19">
        <v>39.811999999999998</v>
      </c>
      <c r="CV19">
        <v>1255.03</v>
      </c>
      <c r="CW19">
        <v>40.15</v>
      </c>
      <c r="CX19">
        <v>0</v>
      </c>
      <c r="CY19">
        <v>447.30000019073498</v>
      </c>
      <c r="CZ19">
        <v>0</v>
      </c>
      <c r="DA19">
        <v>770.35796000000005</v>
      </c>
      <c r="DB19">
        <v>-13.600461520233701</v>
      </c>
      <c r="DC19">
        <v>-151.94230746475</v>
      </c>
      <c r="DD19">
        <v>9765.9279999999999</v>
      </c>
      <c r="DE19">
        <v>15</v>
      </c>
      <c r="DF19">
        <v>1599593515.5</v>
      </c>
      <c r="DG19" t="s">
        <v>291</v>
      </c>
      <c r="DH19">
        <v>1599593507</v>
      </c>
      <c r="DI19">
        <v>1599593515.5</v>
      </c>
      <c r="DJ19">
        <v>33</v>
      </c>
      <c r="DK19">
        <v>-1.4E-2</v>
      </c>
      <c r="DL19">
        <v>1E-3</v>
      </c>
      <c r="DM19">
        <v>0.94799999999999995</v>
      </c>
      <c r="DN19">
        <v>-5.3999999999999999E-2</v>
      </c>
      <c r="DO19">
        <v>400</v>
      </c>
      <c r="DP19">
        <v>20</v>
      </c>
      <c r="DQ19">
        <v>7.0000000000000007E-2</v>
      </c>
      <c r="DR19">
        <v>0.05</v>
      </c>
      <c r="DS19">
        <v>-22.4140634146341</v>
      </c>
      <c r="DT19">
        <v>0.117261324041856</v>
      </c>
      <c r="DU19">
        <v>4.1156209003742998E-2</v>
      </c>
      <c r="DV19">
        <v>1</v>
      </c>
      <c r="DW19">
        <v>771.15017142857096</v>
      </c>
      <c r="DX19">
        <v>-13.3124383561632</v>
      </c>
      <c r="DY19">
        <v>1.35623024774481</v>
      </c>
      <c r="DZ19">
        <v>0</v>
      </c>
      <c r="EA19">
        <v>2.9732536585365898</v>
      </c>
      <c r="EB19">
        <v>-0.105035331010451</v>
      </c>
      <c r="EC19">
        <v>1.19269753195706E-2</v>
      </c>
      <c r="ED19">
        <v>0</v>
      </c>
      <c r="EE19">
        <v>1</v>
      </c>
      <c r="EF19">
        <v>3</v>
      </c>
      <c r="EG19" t="s">
        <v>286</v>
      </c>
      <c r="EH19">
        <v>100</v>
      </c>
      <c r="EI19">
        <v>100</v>
      </c>
      <c r="EJ19">
        <v>0.94799999999999995</v>
      </c>
      <c r="EK19">
        <v>-5.3999999999999999E-2</v>
      </c>
      <c r="EL19">
        <v>0.94790000000006103</v>
      </c>
      <c r="EM19">
        <v>0</v>
      </c>
      <c r="EN19">
        <v>0</v>
      </c>
      <c r="EO19">
        <v>0</v>
      </c>
      <c r="EP19">
        <v>-5.4004761904767697E-2</v>
      </c>
      <c r="EQ19">
        <v>0</v>
      </c>
      <c r="ER19">
        <v>0</v>
      </c>
      <c r="ES19">
        <v>0</v>
      </c>
      <c r="ET19">
        <v>-1</v>
      </c>
      <c r="EU19">
        <v>-1</v>
      </c>
      <c r="EV19">
        <v>-1</v>
      </c>
      <c r="EW19">
        <v>-1</v>
      </c>
      <c r="EX19">
        <v>1.1000000000000001</v>
      </c>
      <c r="EY19">
        <v>1</v>
      </c>
      <c r="EZ19">
        <v>2</v>
      </c>
      <c r="FA19">
        <v>498.02300000000002</v>
      </c>
      <c r="FB19">
        <v>485.8</v>
      </c>
      <c r="FC19">
        <v>20.236000000000001</v>
      </c>
      <c r="FD19">
        <v>28.521599999999999</v>
      </c>
      <c r="FE19">
        <v>30.000399999999999</v>
      </c>
      <c r="FF19">
        <v>28.5031</v>
      </c>
      <c r="FG19">
        <v>28.471599999999999</v>
      </c>
      <c r="FH19">
        <v>21.227900000000002</v>
      </c>
      <c r="FI19">
        <v>-30</v>
      </c>
      <c r="FJ19">
        <v>-30</v>
      </c>
      <c r="FK19">
        <v>20.232800000000001</v>
      </c>
      <c r="FL19">
        <v>400</v>
      </c>
      <c r="FM19">
        <v>15.2027</v>
      </c>
      <c r="FN19">
        <v>102.10299999999999</v>
      </c>
      <c r="FO19">
        <v>101.92400000000001</v>
      </c>
    </row>
    <row r="20" spans="1:171" x14ac:dyDescent="0.35">
      <c r="A20">
        <v>3</v>
      </c>
      <c r="B20">
        <v>1599593695.5999999</v>
      </c>
      <c r="C20">
        <v>568.59999990463302</v>
      </c>
      <c r="D20" t="s">
        <v>292</v>
      </c>
      <c r="E20" t="s">
        <v>293</v>
      </c>
      <c r="F20">
        <v>1599593695.5999999</v>
      </c>
      <c r="G20">
        <f t="shared" si="0"/>
        <v>2.2924503556001519E-3</v>
      </c>
      <c r="H20">
        <f t="shared" si="1"/>
        <v>17.034153764444298</v>
      </c>
      <c r="I20">
        <f t="shared" si="2"/>
        <v>378.53100000000001</v>
      </c>
      <c r="J20">
        <f t="shared" si="3"/>
        <v>312.43701709755118</v>
      </c>
      <c r="K20">
        <f t="shared" si="4"/>
        <v>31.959504601473139</v>
      </c>
      <c r="L20">
        <f t="shared" si="5"/>
        <v>38.720326255461003</v>
      </c>
      <c r="M20">
        <f t="shared" si="6"/>
        <v>0.46339818043983827</v>
      </c>
      <c r="N20">
        <f t="shared" si="7"/>
        <v>2.9686869037825847</v>
      </c>
      <c r="O20">
        <f t="shared" si="8"/>
        <v>0.42664013050647298</v>
      </c>
      <c r="P20">
        <f t="shared" si="9"/>
        <v>0.26970925218724595</v>
      </c>
      <c r="Q20">
        <f t="shared" si="10"/>
        <v>177.77288054769753</v>
      </c>
      <c r="R20">
        <f t="shared" si="11"/>
        <v>23.397526280753567</v>
      </c>
      <c r="S20">
        <f t="shared" si="12"/>
        <v>23.0182</v>
      </c>
      <c r="T20">
        <f t="shared" si="13"/>
        <v>2.8228293472527706</v>
      </c>
      <c r="U20">
        <f t="shared" si="14"/>
        <v>81.351820175222727</v>
      </c>
      <c r="V20">
        <f t="shared" si="15"/>
        <v>2.2869205800670001</v>
      </c>
      <c r="W20">
        <f t="shared" si="16"/>
        <v>2.811148632127995</v>
      </c>
      <c r="X20">
        <f t="shared" si="17"/>
        <v>0.53590876718577052</v>
      </c>
      <c r="Y20">
        <f t="shared" si="18"/>
        <v>-101.0970606819667</v>
      </c>
      <c r="Z20">
        <f t="shared" si="19"/>
        <v>-10.963277612435817</v>
      </c>
      <c r="AA20">
        <f t="shared" si="20"/>
        <v>-0.76540573775751564</v>
      </c>
      <c r="AB20">
        <f t="shared" si="21"/>
        <v>64.947136515537508</v>
      </c>
      <c r="AC20">
        <v>1</v>
      </c>
      <c r="AD20">
        <v>0</v>
      </c>
      <c r="AE20">
        <f t="shared" si="22"/>
        <v>1</v>
      </c>
      <c r="AF20">
        <f t="shared" si="23"/>
        <v>0</v>
      </c>
      <c r="AG20">
        <f t="shared" si="24"/>
        <v>54804.64861034738</v>
      </c>
      <c r="AH20" t="s">
        <v>284</v>
      </c>
      <c r="AI20">
        <v>10473.6</v>
      </c>
      <c r="AJ20">
        <v>657.04846153846199</v>
      </c>
      <c r="AK20">
        <v>2915.37</v>
      </c>
      <c r="AL20">
        <f t="shared" si="25"/>
        <v>2258.3215384615378</v>
      </c>
      <c r="AM20">
        <f t="shared" si="26"/>
        <v>0.774626046937966</v>
      </c>
      <c r="AN20">
        <v>-1.5948008658744699</v>
      </c>
      <c r="AO20" t="s">
        <v>294</v>
      </c>
      <c r="AP20">
        <v>10478.200000000001</v>
      </c>
      <c r="AQ20">
        <v>747.29467999999997</v>
      </c>
      <c r="AR20">
        <v>1080.1600000000001</v>
      </c>
      <c r="AS20">
        <f t="shared" si="27"/>
        <v>0.30816297585542896</v>
      </c>
      <c r="AT20">
        <v>0.5</v>
      </c>
      <c r="AU20">
        <f t="shared" si="28"/>
        <v>925.18200017192714</v>
      </c>
      <c r="AV20">
        <f t="shared" si="29"/>
        <v>17.034153764444298</v>
      </c>
      <c r="AW20">
        <f t="shared" si="30"/>
        <v>142.55341919042954</v>
      </c>
      <c r="AX20">
        <f t="shared" si="31"/>
        <v>0.50486964894089759</v>
      </c>
      <c r="AY20">
        <f t="shared" si="32"/>
        <v>2.0135448621846228E-2</v>
      </c>
      <c r="AZ20">
        <f t="shared" si="33"/>
        <v>1.6990168123240998</v>
      </c>
      <c r="BA20" t="s">
        <v>295</v>
      </c>
      <c r="BB20">
        <v>534.82000000000005</v>
      </c>
      <c r="BC20">
        <f t="shared" si="34"/>
        <v>545.34</v>
      </c>
      <c r="BD20">
        <f t="shared" si="35"/>
        <v>0.61038126673268067</v>
      </c>
      <c r="BE20">
        <f t="shared" si="36"/>
        <v>0.77091848522400286</v>
      </c>
      <c r="BF20">
        <f t="shared" si="37"/>
        <v>0.78670820751029558</v>
      </c>
      <c r="BG20">
        <f t="shared" si="38"/>
        <v>0.8126433586823163</v>
      </c>
      <c r="BH20">
        <f t="shared" si="39"/>
        <v>0.4368345149653311</v>
      </c>
      <c r="BI20">
        <f t="shared" si="40"/>
        <v>0.5631654850346689</v>
      </c>
      <c r="BJ20">
        <f t="shared" si="41"/>
        <v>1100</v>
      </c>
      <c r="BK20">
        <f t="shared" si="42"/>
        <v>925.18200017192714</v>
      </c>
      <c r="BL20">
        <f t="shared" si="43"/>
        <v>0.84107454561084283</v>
      </c>
      <c r="BM20">
        <f t="shared" si="44"/>
        <v>0.19214909122168597</v>
      </c>
      <c r="BN20">
        <v>6</v>
      </c>
      <c r="BO20">
        <v>0.5</v>
      </c>
      <c r="BP20" t="s">
        <v>285</v>
      </c>
      <c r="BQ20">
        <v>1599593695.5999999</v>
      </c>
      <c r="BR20">
        <v>378.53100000000001</v>
      </c>
      <c r="BS20">
        <v>400.01299999999998</v>
      </c>
      <c r="BT20">
        <v>22.356999999999999</v>
      </c>
      <c r="BU20">
        <v>19.6676</v>
      </c>
      <c r="BV20">
        <v>377.53500000000003</v>
      </c>
      <c r="BW20">
        <v>22.415800000000001</v>
      </c>
      <c r="BX20">
        <v>500.00700000000001</v>
      </c>
      <c r="BY20">
        <v>102.191</v>
      </c>
      <c r="BZ20">
        <v>0.10003099999999999</v>
      </c>
      <c r="CA20">
        <v>22.9497</v>
      </c>
      <c r="CB20">
        <v>23.0182</v>
      </c>
      <c r="CC20">
        <v>999.9</v>
      </c>
      <c r="CD20">
        <v>0</v>
      </c>
      <c r="CE20">
        <v>0</v>
      </c>
      <c r="CF20">
        <v>10005.6</v>
      </c>
      <c r="CG20">
        <v>0</v>
      </c>
      <c r="CH20">
        <v>1.5289399999999999E-3</v>
      </c>
      <c r="CI20">
        <v>1100</v>
      </c>
      <c r="CJ20">
        <v>0.96401899999999996</v>
      </c>
      <c r="CK20">
        <v>3.5981300000000001E-2</v>
      </c>
      <c r="CL20">
        <v>0</v>
      </c>
      <c r="CM20">
        <v>746.71100000000001</v>
      </c>
      <c r="CN20">
        <v>4.9998399999999998</v>
      </c>
      <c r="CO20">
        <v>8013.15</v>
      </c>
      <c r="CP20">
        <v>10231.9</v>
      </c>
      <c r="CQ20">
        <v>38.875</v>
      </c>
      <c r="CR20">
        <v>41.436999999999998</v>
      </c>
      <c r="CS20">
        <v>40.125</v>
      </c>
      <c r="CT20">
        <v>40.875</v>
      </c>
      <c r="CU20">
        <v>40.125</v>
      </c>
      <c r="CV20">
        <v>1055.5999999999999</v>
      </c>
      <c r="CW20">
        <v>39.4</v>
      </c>
      <c r="CX20">
        <v>0</v>
      </c>
      <c r="CY20">
        <v>119.90000009536701</v>
      </c>
      <c r="CZ20">
        <v>0</v>
      </c>
      <c r="DA20">
        <v>747.29467999999997</v>
      </c>
      <c r="DB20">
        <v>-5.0221538370786103</v>
      </c>
      <c r="DC20">
        <v>-45.695384574978597</v>
      </c>
      <c r="DD20">
        <v>8018.6472000000003</v>
      </c>
      <c r="DE20">
        <v>15</v>
      </c>
      <c r="DF20">
        <v>1599593627.5</v>
      </c>
      <c r="DG20" t="s">
        <v>296</v>
      </c>
      <c r="DH20">
        <v>1599593624.5</v>
      </c>
      <c r="DI20">
        <v>1599593627.5</v>
      </c>
      <c r="DJ20">
        <v>34</v>
      </c>
      <c r="DK20">
        <v>4.8000000000000001E-2</v>
      </c>
      <c r="DL20">
        <v>-5.0000000000000001E-3</v>
      </c>
      <c r="DM20">
        <v>0.996</v>
      </c>
      <c r="DN20">
        <v>-5.8999999999999997E-2</v>
      </c>
      <c r="DO20">
        <v>400</v>
      </c>
      <c r="DP20">
        <v>20</v>
      </c>
      <c r="DQ20">
        <v>0.13</v>
      </c>
      <c r="DR20">
        <v>0.02</v>
      </c>
      <c r="DS20">
        <v>-21.515139024390201</v>
      </c>
      <c r="DT20">
        <v>0.38070731707316602</v>
      </c>
      <c r="DU20">
        <v>4.3130945701398499E-2</v>
      </c>
      <c r="DV20">
        <v>1</v>
      </c>
      <c r="DW20">
        <v>747.57120588235296</v>
      </c>
      <c r="DX20">
        <v>-5.0615570301743</v>
      </c>
      <c r="DY20">
        <v>0.52394503412946603</v>
      </c>
      <c r="DZ20">
        <v>0</v>
      </c>
      <c r="EA20">
        <v>2.7143051219512202</v>
      </c>
      <c r="EB20">
        <v>-0.128273310104525</v>
      </c>
      <c r="EC20">
        <v>1.27134517049234E-2</v>
      </c>
      <c r="ED20">
        <v>0</v>
      </c>
      <c r="EE20">
        <v>1</v>
      </c>
      <c r="EF20">
        <v>3</v>
      </c>
      <c r="EG20" t="s">
        <v>286</v>
      </c>
      <c r="EH20">
        <v>100</v>
      </c>
      <c r="EI20">
        <v>100</v>
      </c>
      <c r="EJ20">
        <v>0.996</v>
      </c>
      <c r="EK20">
        <v>-5.8799999999999998E-2</v>
      </c>
      <c r="EL20">
        <v>0.99599999999998101</v>
      </c>
      <c r="EM20">
        <v>0</v>
      </c>
      <c r="EN20">
        <v>0</v>
      </c>
      <c r="EO20">
        <v>0</v>
      </c>
      <c r="EP20">
        <v>-5.8739999999996698E-2</v>
      </c>
      <c r="EQ20">
        <v>0</v>
      </c>
      <c r="ER20">
        <v>0</v>
      </c>
      <c r="ES20">
        <v>0</v>
      </c>
      <c r="ET20">
        <v>-1</v>
      </c>
      <c r="EU20">
        <v>-1</v>
      </c>
      <c r="EV20">
        <v>-1</v>
      </c>
      <c r="EW20">
        <v>-1</v>
      </c>
      <c r="EX20">
        <v>1.2</v>
      </c>
      <c r="EY20">
        <v>1.1000000000000001</v>
      </c>
      <c r="EZ20">
        <v>2</v>
      </c>
      <c r="FA20">
        <v>498.34899999999999</v>
      </c>
      <c r="FB20">
        <v>485.767</v>
      </c>
      <c r="FC20">
        <v>20.237200000000001</v>
      </c>
      <c r="FD20">
        <v>28.558700000000002</v>
      </c>
      <c r="FE20">
        <v>30.000399999999999</v>
      </c>
      <c r="FF20">
        <v>28.557700000000001</v>
      </c>
      <c r="FG20">
        <v>28.529399999999999</v>
      </c>
      <c r="FH20">
        <v>21.226800000000001</v>
      </c>
      <c r="FI20">
        <v>-30</v>
      </c>
      <c r="FJ20">
        <v>-30</v>
      </c>
      <c r="FK20">
        <v>20.229099999999999</v>
      </c>
      <c r="FL20">
        <v>400</v>
      </c>
      <c r="FM20">
        <v>15.2027</v>
      </c>
      <c r="FN20">
        <v>102.09099999999999</v>
      </c>
      <c r="FO20">
        <v>101.923</v>
      </c>
    </row>
    <row r="21" spans="1:171" x14ac:dyDescent="0.35">
      <c r="A21">
        <v>4</v>
      </c>
      <c r="B21">
        <v>1599593816.0999999</v>
      </c>
      <c r="C21">
        <v>689.09999990463302</v>
      </c>
      <c r="D21" t="s">
        <v>297</v>
      </c>
      <c r="E21" t="s">
        <v>298</v>
      </c>
      <c r="F21">
        <v>1599593816.0999999</v>
      </c>
      <c r="G21">
        <f t="shared" si="0"/>
        <v>2.1886074950355442E-3</v>
      </c>
      <c r="H21">
        <f t="shared" si="1"/>
        <v>16.583755488213924</v>
      </c>
      <c r="I21">
        <f t="shared" si="2"/>
        <v>379.13799999999998</v>
      </c>
      <c r="J21">
        <f t="shared" si="3"/>
        <v>310.76983511002641</v>
      </c>
      <c r="K21">
        <f t="shared" si="4"/>
        <v>31.789182107369378</v>
      </c>
      <c r="L21">
        <f t="shared" si="5"/>
        <v>38.782679540170598</v>
      </c>
      <c r="M21">
        <f t="shared" si="6"/>
        <v>0.43384197441201516</v>
      </c>
      <c r="N21">
        <f t="shared" si="7"/>
        <v>2.9677154654694653</v>
      </c>
      <c r="O21">
        <f t="shared" si="8"/>
        <v>0.40143804606860362</v>
      </c>
      <c r="P21">
        <f t="shared" si="9"/>
        <v>0.25360815586494545</v>
      </c>
      <c r="Q21">
        <f t="shared" si="10"/>
        <v>145.86668365248735</v>
      </c>
      <c r="R21">
        <f t="shared" si="11"/>
        <v>23.365987889836273</v>
      </c>
      <c r="S21">
        <f t="shared" si="12"/>
        <v>23.0198</v>
      </c>
      <c r="T21">
        <f t="shared" si="13"/>
        <v>2.8231026881577375</v>
      </c>
      <c r="U21">
        <f t="shared" si="14"/>
        <v>80.455971543739039</v>
      </c>
      <c r="V21">
        <f t="shared" si="15"/>
        <v>2.2793255625176196</v>
      </c>
      <c r="W21">
        <f t="shared" si="16"/>
        <v>2.8330098049695271</v>
      </c>
      <c r="X21">
        <f t="shared" si="17"/>
        <v>0.54377712564011782</v>
      </c>
      <c r="Y21">
        <f t="shared" si="18"/>
        <v>-96.517590531067498</v>
      </c>
      <c r="Z21">
        <f t="shared" si="19"/>
        <v>9.2637380704971815</v>
      </c>
      <c r="AA21">
        <f t="shared" si="20"/>
        <v>0.64738840119279473</v>
      </c>
      <c r="AB21">
        <f t="shared" si="21"/>
        <v>59.260219593109824</v>
      </c>
      <c r="AC21">
        <v>1</v>
      </c>
      <c r="AD21">
        <v>0</v>
      </c>
      <c r="AE21">
        <f t="shared" si="22"/>
        <v>1</v>
      </c>
      <c r="AF21">
        <f t="shared" si="23"/>
        <v>0</v>
      </c>
      <c r="AG21">
        <f t="shared" si="24"/>
        <v>54752.086027258913</v>
      </c>
      <c r="AH21" t="s">
        <v>284</v>
      </c>
      <c r="AI21">
        <v>10473.6</v>
      </c>
      <c r="AJ21">
        <v>657.04846153846199</v>
      </c>
      <c r="AK21">
        <v>2915.37</v>
      </c>
      <c r="AL21">
        <f t="shared" si="25"/>
        <v>2258.3215384615378</v>
      </c>
      <c r="AM21">
        <f t="shared" si="26"/>
        <v>0.774626046937966</v>
      </c>
      <c r="AN21">
        <v>-1.5948008658744699</v>
      </c>
      <c r="AO21" t="s">
        <v>299</v>
      </c>
      <c r="AP21">
        <v>10480.1</v>
      </c>
      <c r="AQ21">
        <v>745.26372000000003</v>
      </c>
      <c r="AR21">
        <v>1178.8599999999999</v>
      </c>
      <c r="AS21">
        <f t="shared" si="27"/>
        <v>0.36780981626316944</v>
      </c>
      <c r="AT21">
        <v>0.5</v>
      </c>
      <c r="AU21">
        <f t="shared" si="28"/>
        <v>757.25700021000569</v>
      </c>
      <c r="AV21">
        <f t="shared" si="29"/>
        <v>16.583755488213924</v>
      </c>
      <c r="AW21">
        <f t="shared" si="30"/>
        <v>139.26327905562053</v>
      </c>
      <c r="AX21">
        <f t="shared" si="31"/>
        <v>0.53649288295471897</v>
      </c>
      <c r="AY21">
        <f t="shared" si="32"/>
        <v>2.4005795059071147E-2</v>
      </c>
      <c r="AZ21">
        <f t="shared" si="33"/>
        <v>1.4730417522012793</v>
      </c>
      <c r="BA21" t="s">
        <v>300</v>
      </c>
      <c r="BB21">
        <v>546.41</v>
      </c>
      <c r="BC21">
        <f t="shared" si="34"/>
        <v>632.44999999999993</v>
      </c>
      <c r="BD21">
        <f t="shared" si="35"/>
        <v>0.68558191161356619</v>
      </c>
      <c r="BE21">
        <f t="shared" si="36"/>
        <v>0.73302630690260706</v>
      </c>
      <c r="BF21">
        <f t="shared" si="37"/>
        <v>0.83094421652379713</v>
      </c>
      <c r="BG21">
        <f t="shared" si="38"/>
        <v>0.76893833337080186</v>
      </c>
      <c r="BH21">
        <f t="shared" si="39"/>
        <v>0.50265268826552922</v>
      </c>
      <c r="BI21">
        <f t="shared" si="40"/>
        <v>0.49734731173447078</v>
      </c>
      <c r="BJ21">
        <f t="shared" si="41"/>
        <v>900.09</v>
      </c>
      <c r="BK21">
        <f t="shared" si="42"/>
        <v>757.25700021000569</v>
      </c>
      <c r="BL21">
        <f t="shared" si="43"/>
        <v>0.84131253564644171</v>
      </c>
      <c r="BM21">
        <f t="shared" si="44"/>
        <v>0.19262507129288339</v>
      </c>
      <c r="BN21">
        <v>6</v>
      </c>
      <c r="BO21">
        <v>0.5</v>
      </c>
      <c r="BP21" t="s">
        <v>285</v>
      </c>
      <c r="BQ21">
        <v>1599593816.0999999</v>
      </c>
      <c r="BR21">
        <v>379.13799999999998</v>
      </c>
      <c r="BS21">
        <v>400.03500000000003</v>
      </c>
      <c r="BT21">
        <v>22.282599999999999</v>
      </c>
      <c r="BU21">
        <v>19.714700000000001</v>
      </c>
      <c r="BV21">
        <v>378.197</v>
      </c>
      <c r="BW21">
        <v>22.338899999999999</v>
      </c>
      <c r="BX21">
        <v>499.98200000000003</v>
      </c>
      <c r="BY21">
        <v>102.19199999999999</v>
      </c>
      <c r="BZ21">
        <v>9.9723699999999998E-2</v>
      </c>
      <c r="CA21">
        <v>23.0777</v>
      </c>
      <c r="CB21">
        <v>23.0198</v>
      </c>
      <c r="CC21">
        <v>999.9</v>
      </c>
      <c r="CD21">
        <v>0</v>
      </c>
      <c r="CE21">
        <v>0</v>
      </c>
      <c r="CF21">
        <v>10000</v>
      </c>
      <c r="CG21">
        <v>0</v>
      </c>
      <c r="CH21">
        <v>1.5289399999999999E-3</v>
      </c>
      <c r="CI21">
        <v>900.09</v>
      </c>
      <c r="CJ21">
        <v>0.95599900000000004</v>
      </c>
      <c r="CK21">
        <v>4.4001100000000001E-2</v>
      </c>
      <c r="CL21">
        <v>0</v>
      </c>
      <c r="CM21">
        <v>745.96699999999998</v>
      </c>
      <c r="CN21">
        <v>4.9998399999999998</v>
      </c>
      <c r="CO21">
        <v>6540.03</v>
      </c>
      <c r="CP21">
        <v>8347.39</v>
      </c>
      <c r="CQ21">
        <v>38.936999999999998</v>
      </c>
      <c r="CR21">
        <v>41.686999999999998</v>
      </c>
      <c r="CS21">
        <v>40.311999999999998</v>
      </c>
      <c r="CT21">
        <v>41.186999999999998</v>
      </c>
      <c r="CU21">
        <v>40.25</v>
      </c>
      <c r="CV21">
        <v>855.71</v>
      </c>
      <c r="CW21">
        <v>39.380000000000003</v>
      </c>
      <c r="CX21">
        <v>0</v>
      </c>
      <c r="CY21">
        <v>119.90000009536701</v>
      </c>
      <c r="CZ21">
        <v>0</v>
      </c>
      <c r="DA21">
        <v>745.26372000000003</v>
      </c>
      <c r="DB21">
        <v>4.2616153678858</v>
      </c>
      <c r="DC21">
        <v>22.398461488684799</v>
      </c>
      <c r="DD21">
        <v>6536.4912000000004</v>
      </c>
      <c r="DE21">
        <v>15</v>
      </c>
      <c r="DF21">
        <v>1599593751.0999999</v>
      </c>
      <c r="DG21" t="s">
        <v>301</v>
      </c>
      <c r="DH21">
        <v>1599593748.0999999</v>
      </c>
      <c r="DI21">
        <v>1599593751.0999999</v>
      </c>
      <c r="DJ21">
        <v>35</v>
      </c>
      <c r="DK21">
        <v>-5.5E-2</v>
      </c>
      <c r="DL21">
        <v>2E-3</v>
      </c>
      <c r="DM21">
        <v>0.94199999999999995</v>
      </c>
      <c r="DN21">
        <v>-5.6000000000000001E-2</v>
      </c>
      <c r="DO21">
        <v>400</v>
      </c>
      <c r="DP21">
        <v>20</v>
      </c>
      <c r="DQ21">
        <v>0.08</v>
      </c>
      <c r="DR21">
        <v>0.03</v>
      </c>
      <c r="DS21">
        <v>-20.792648780487799</v>
      </c>
      <c r="DT21">
        <v>-5.5969337979115498E-2</v>
      </c>
      <c r="DU21">
        <v>4.6695067488773001E-2</v>
      </c>
      <c r="DV21">
        <v>1</v>
      </c>
      <c r="DW21">
        <v>745.10427272727304</v>
      </c>
      <c r="DX21">
        <v>3.3869965487215201</v>
      </c>
      <c r="DY21">
        <v>0.375538746153117</v>
      </c>
      <c r="DZ21">
        <v>0</v>
      </c>
      <c r="EA21">
        <v>2.6008897560975601</v>
      </c>
      <c r="EB21">
        <v>-0.38284348432055199</v>
      </c>
      <c r="EC21">
        <v>4.2703583301284903E-2</v>
      </c>
      <c r="ED21">
        <v>0</v>
      </c>
      <c r="EE21">
        <v>1</v>
      </c>
      <c r="EF21">
        <v>3</v>
      </c>
      <c r="EG21" t="s">
        <v>286</v>
      </c>
      <c r="EH21">
        <v>100</v>
      </c>
      <c r="EI21">
        <v>100</v>
      </c>
      <c r="EJ21">
        <v>0.94099999999999995</v>
      </c>
      <c r="EK21">
        <v>-5.6300000000000003E-2</v>
      </c>
      <c r="EL21">
        <v>0.94150000000007605</v>
      </c>
      <c r="EM21">
        <v>0</v>
      </c>
      <c r="EN21">
        <v>0</v>
      </c>
      <c r="EO21">
        <v>0</v>
      </c>
      <c r="EP21">
        <v>-5.6284999999999002E-2</v>
      </c>
      <c r="EQ21">
        <v>0</v>
      </c>
      <c r="ER21">
        <v>0</v>
      </c>
      <c r="ES21">
        <v>0</v>
      </c>
      <c r="ET21">
        <v>-1</v>
      </c>
      <c r="EU21">
        <v>-1</v>
      </c>
      <c r="EV21">
        <v>-1</v>
      </c>
      <c r="EW21">
        <v>-1</v>
      </c>
      <c r="EX21">
        <v>1.1000000000000001</v>
      </c>
      <c r="EY21">
        <v>1.1000000000000001</v>
      </c>
      <c r="EZ21">
        <v>2</v>
      </c>
      <c r="FA21">
        <v>498.786</v>
      </c>
      <c r="FB21">
        <v>485.71499999999997</v>
      </c>
      <c r="FC21">
        <v>20.449100000000001</v>
      </c>
      <c r="FD21">
        <v>28.592400000000001</v>
      </c>
      <c r="FE21">
        <v>29.9999</v>
      </c>
      <c r="FF21">
        <v>28.605399999999999</v>
      </c>
      <c r="FG21">
        <v>28.5793</v>
      </c>
      <c r="FH21">
        <v>21.2257</v>
      </c>
      <c r="FI21">
        <v>-30</v>
      </c>
      <c r="FJ21">
        <v>-30</v>
      </c>
      <c r="FK21">
        <v>20.451599999999999</v>
      </c>
      <c r="FL21">
        <v>400</v>
      </c>
      <c r="FM21">
        <v>15.2027</v>
      </c>
      <c r="FN21">
        <v>102.087</v>
      </c>
      <c r="FO21">
        <v>101.917</v>
      </c>
    </row>
    <row r="22" spans="1:171" x14ac:dyDescent="0.35">
      <c r="A22">
        <v>5</v>
      </c>
      <c r="B22">
        <v>1599593936.5999999</v>
      </c>
      <c r="C22">
        <v>809.59999990463302</v>
      </c>
      <c r="D22" t="s">
        <v>302</v>
      </c>
      <c r="E22" t="s">
        <v>303</v>
      </c>
      <c r="F22">
        <v>1599593936.5999999</v>
      </c>
      <c r="G22">
        <f t="shared" si="0"/>
        <v>2.1189647943035952E-3</v>
      </c>
      <c r="H22">
        <f t="shared" si="1"/>
        <v>15.772412283248535</v>
      </c>
      <c r="I22">
        <f t="shared" si="2"/>
        <v>380.11599999999999</v>
      </c>
      <c r="J22">
        <f t="shared" si="3"/>
        <v>312.49538664922528</v>
      </c>
      <c r="K22">
        <f t="shared" si="4"/>
        <v>31.965758528911344</v>
      </c>
      <c r="L22">
        <f t="shared" si="5"/>
        <v>38.882802076738393</v>
      </c>
      <c r="M22">
        <f t="shared" si="6"/>
        <v>0.41649869851439397</v>
      </c>
      <c r="N22">
        <f t="shared" si="7"/>
        <v>2.9681569074111929</v>
      </c>
      <c r="O22">
        <f t="shared" si="8"/>
        <v>0.38654199883638113</v>
      </c>
      <c r="P22">
        <f t="shared" si="9"/>
        <v>0.24410044567099676</v>
      </c>
      <c r="Q22">
        <f t="shared" si="10"/>
        <v>113.93059679080081</v>
      </c>
      <c r="R22">
        <f t="shared" si="11"/>
        <v>23.326438173490139</v>
      </c>
      <c r="S22">
        <f t="shared" si="12"/>
        <v>23.024100000000001</v>
      </c>
      <c r="T22">
        <f t="shared" si="13"/>
        <v>2.8238374065763336</v>
      </c>
      <c r="U22">
        <f t="shared" si="14"/>
        <v>79.751408678699804</v>
      </c>
      <c r="V22">
        <f t="shared" si="15"/>
        <v>2.2770696724926998</v>
      </c>
      <c r="W22">
        <f t="shared" si="16"/>
        <v>2.85520934390826</v>
      </c>
      <c r="X22">
        <f t="shared" si="17"/>
        <v>0.54676773408363388</v>
      </c>
      <c r="Y22">
        <f t="shared" si="18"/>
        <v>-93.446347428788542</v>
      </c>
      <c r="Z22">
        <f t="shared" si="19"/>
        <v>29.235521577642839</v>
      </c>
      <c r="AA22">
        <f t="shared" si="20"/>
        <v>2.0441767410833558</v>
      </c>
      <c r="AB22">
        <f t="shared" si="21"/>
        <v>51.763947680738468</v>
      </c>
      <c r="AC22">
        <v>1</v>
      </c>
      <c r="AD22">
        <v>0</v>
      </c>
      <c r="AE22">
        <f t="shared" si="22"/>
        <v>1</v>
      </c>
      <c r="AF22">
        <f t="shared" si="23"/>
        <v>0</v>
      </c>
      <c r="AG22">
        <f t="shared" si="24"/>
        <v>54741.345005073148</v>
      </c>
      <c r="AH22" t="s">
        <v>284</v>
      </c>
      <c r="AI22">
        <v>10473.6</v>
      </c>
      <c r="AJ22">
        <v>657.04846153846199</v>
      </c>
      <c r="AK22">
        <v>2915.37</v>
      </c>
      <c r="AL22">
        <f t="shared" si="25"/>
        <v>2258.3215384615378</v>
      </c>
      <c r="AM22">
        <f t="shared" si="26"/>
        <v>0.774626046937966</v>
      </c>
      <c r="AN22">
        <v>-1.5948008658744699</v>
      </c>
      <c r="AO22" t="s">
        <v>304</v>
      </c>
      <c r="AP22">
        <v>10483.6</v>
      </c>
      <c r="AQ22">
        <v>768.08504000000005</v>
      </c>
      <c r="AR22">
        <v>1396.97</v>
      </c>
      <c r="AS22">
        <f t="shared" si="27"/>
        <v>0.45017785636055174</v>
      </c>
      <c r="AT22">
        <v>0.5</v>
      </c>
      <c r="AU22">
        <f t="shared" si="28"/>
        <v>589.10375857347583</v>
      </c>
      <c r="AV22">
        <f t="shared" si="29"/>
        <v>15.772412283248535</v>
      </c>
      <c r="AW22">
        <f t="shared" si="30"/>
        <v>132.60073360427569</v>
      </c>
      <c r="AX22">
        <f t="shared" si="31"/>
        <v>0.59175214929454467</v>
      </c>
      <c r="AY22">
        <f t="shared" si="32"/>
        <v>2.9480737300298317E-2</v>
      </c>
      <c r="AZ22">
        <f t="shared" si="33"/>
        <v>1.0869238423158691</v>
      </c>
      <c r="BA22" t="s">
        <v>305</v>
      </c>
      <c r="BB22">
        <v>570.30999999999995</v>
      </c>
      <c r="BC22">
        <f t="shared" si="34"/>
        <v>826.66000000000008</v>
      </c>
      <c r="BD22">
        <f t="shared" si="35"/>
        <v>0.76075407059734346</v>
      </c>
      <c r="BE22">
        <f t="shared" si="36"/>
        <v>0.64748876361372409</v>
      </c>
      <c r="BF22">
        <f t="shared" si="37"/>
        <v>0.84993465835254922</v>
      </c>
      <c r="BG22">
        <f t="shared" si="38"/>
        <v>0.67235775514694729</v>
      </c>
      <c r="BH22">
        <f t="shared" si="39"/>
        <v>0.56486668976441834</v>
      </c>
      <c r="BI22">
        <f t="shared" si="40"/>
        <v>0.43513331023558166</v>
      </c>
      <c r="BJ22">
        <f t="shared" si="41"/>
        <v>699.899</v>
      </c>
      <c r="BK22">
        <f t="shared" si="42"/>
        <v>589.10375857347583</v>
      </c>
      <c r="BL22">
        <f t="shared" si="43"/>
        <v>0.84169824299431184</v>
      </c>
      <c r="BM22">
        <f t="shared" si="44"/>
        <v>0.19339648598862375</v>
      </c>
      <c r="BN22">
        <v>6</v>
      </c>
      <c r="BO22">
        <v>0.5</v>
      </c>
      <c r="BP22" t="s">
        <v>285</v>
      </c>
      <c r="BQ22">
        <v>1599593936.5999999</v>
      </c>
      <c r="BR22">
        <v>380.11599999999999</v>
      </c>
      <c r="BS22">
        <v>400.00900000000001</v>
      </c>
      <c r="BT22">
        <v>22.2605</v>
      </c>
      <c r="BU22">
        <v>19.7744</v>
      </c>
      <c r="BV22">
        <v>379.10599999999999</v>
      </c>
      <c r="BW22">
        <v>22.3171</v>
      </c>
      <c r="BX22">
        <v>500.01100000000002</v>
      </c>
      <c r="BY22">
        <v>102.19199999999999</v>
      </c>
      <c r="BZ22">
        <v>9.9937399999999996E-2</v>
      </c>
      <c r="CA22">
        <v>23.206800000000001</v>
      </c>
      <c r="CB22">
        <v>23.024100000000001</v>
      </c>
      <c r="CC22">
        <v>999.9</v>
      </c>
      <c r="CD22">
        <v>0</v>
      </c>
      <c r="CE22">
        <v>0</v>
      </c>
      <c r="CF22">
        <v>10002.5</v>
      </c>
      <c r="CG22">
        <v>0</v>
      </c>
      <c r="CH22">
        <v>1.5289399999999999E-3</v>
      </c>
      <c r="CI22">
        <v>699.899</v>
      </c>
      <c r="CJ22">
        <v>0.94298999999999999</v>
      </c>
      <c r="CK22">
        <v>5.7009900000000002E-2</v>
      </c>
      <c r="CL22">
        <v>0</v>
      </c>
      <c r="CM22">
        <v>768.96400000000006</v>
      </c>
      <c r="CN22">
        <v>4.9998399999999998</v>
      </c>
      <c r="CO22">
        <v>5232.5600000000004</v>
      </c>
      <c r="CP22">
        <v>6459.64</v>
      </c>
      <c r="CQ22">
        <v>38.811999999999998</v>
      </c>
      <c r="CR22">
        <v>41.875</v>
      </c>
      <c r="CS22">
        <v>40.375</v>
      </c>
      <c r="CT22">
        <v>41.375</v>
      </c>
      <c r="CU22">
        <v>40.311999999999998</v>
      </c>
      <c r="CV22">
        <v>655.28</v>
      </c>
      <c r="CW22">
        <v>39.619999999999997</v>
      </c>
      <c r="CX22">
        <v>0</v>
      </c>
      <c r="CY22">
        <v>119.90000009536701</v>
      </c>
      <c r="CZ22">
        <v>0</v>
      </c>
      <c r="DA22">
        <v>768.08504000000005</v>
      </c>
      <c r="DB22">
        <v>9.4099230673901797</v>
      </c>
      <c r="DC22">
        <v>70.479230516726005</v>
      </c>
      <c r="DD22">
        <v>5225.8140000000003</v>
      </c>
      <c r="DE22">
        <v>15</v>
      </c>
      <c r="DF22">
        <v>1599593875.0999999</v>
      </c>
      <c r="DG22" t="s">
        <v>306</v>
      </c>
      <c r="DH22">
        <v>1599593875.0999999</v>
      </c>
      <c r="DI22">
        <v>1599593871.5999999</v>
      </c>
      <c r="DJ22">
        <v>36</v>
      </c>
      <c r="DK22">
        <v>6.8000000000000005E-2</v>
      </c>
      <c r="DL22">
        <v>0</v>
      </c>
      <c r="DM22">
        <v>1.0089999999999999</v>
      </c>
      <c r="DN22">
        <v>-5.7000000000000002E-2</v>
      </c>
      <c r="DO22">
        <v>400</v>
      </c>
      <c r="DP22">
        <v>20</v>
      </c>
      <c r="DQ22">
        <v>0.13</v>
      </c>
      <c r="DR22">
        <v>0.03</v>
      </c>
      <c r="DS22">
        <v>-19.779702439024401</v>
      </c>
      <c r="DT22">
        <v>0.157808362369348</v>
      </c>
      <c r="DU22">
        <v>4.4908467819065399E-2</v>
      </c>
      <c r="DV22">
        <v>1</v>
      </c>
      <c r="DW22">
        <v>767.38182857142897</v>
      </c>
      <c r="DX22">
        <v>11.336641878669299</v>
      </c>
      <c r="DY22">
        <v>1.1631696470227899</v>
      </c>
      <c r="DZ22">
        <v>0</v>
      </c>
      <c r="EA22">
        <v>2.5548787804878001</v>
      </c>
      <c r="EB22">
        <v>-0.73287972125434597</v>
      </c>
      <c r="EC22">
        <v>7.7125292621340602E-2</v>
      </c>
      <c r="ED22">
        <v>0</v>
      </c>
      <c r="EE22">
        <v>1</v>
      </c>
      <c r="EF22">
        <v>3</v>
      </c>
      <c r="EG22" t="s">
        <v>286</v>
      </c>
      <c r="EH22">
        <v>100</v>
      </c>
      <c r="EI22">
        <v>100</v>
      </c>
      <c r="EJ22">
        <v>1.01</v>
      </c>
      <c r="EK22">
        <v>-5.6599999999999998E-2</v>
      </c>
      <c r="EL22">
        <v>1.0092857142858001</v>
      </c>
      <c r="EM22">
        <v>0</v>
      </c>
      <c r="EN22">
        <v>0</v>
      </c>
      <c r="EO22">
        <v>0</v>
      </c>
      <c r="EP22">
        <v>-5.66050000000047E-2</v>
      </c>
      <c r="EQ22">
        <v>0</v>
      </c>
      <c r="ER22">
        <v>0</v>
      </c>
      <c r="ES22">
        <v>0</v>
      </c>
      <c r="ET22">
        <v>-1</v>
      </c>
      <c r="EU22">
        <v>-1</v>
      </c>
      <c r="EV22">
        <v>-1</v>
      </c>
      <c r="EW22">
        <v>-1</v>
      </c>
      <c r="EX22">
        <v>1</v>
      </c>
      <c r="EY22">
        <v>1.1000000000000001</v>
      </c>
      <c r="EZ22">
        <v>2</v>
      </c>
      <c r="FA22">
        <v>499.05200000000002</v>
      </c>
      <c r="FB22">
        <v>485.80900000000003</v>
      </c>
      <c r="FC22">
        <v>20.728200000000001</v>
      </c>
      <c r="FD22">
        <v>28.629100000000001</v>
      </c>
      <c r="FE22">
        <v>29.999600000000001</v>
      </c>
      <c r="FF22">
        <v>28.6494</v>
      </c>
      <c r="FG22">
        <v>28.624700000000001</v>
      </c>
      <c r="FH22">
        <v>21.2271</v>
      </c>
      <c r="FI22">
        <v>-30</v>
      </c>
      <c r="FJ22">
        <v>-30</v>
      </c>
      <c r="FK22">
        <v>20.734400000000001</v>
      </c>
      <c r="FL22">
        <v>400</v>
      </c>
      <c r="FM22">
        <v>15.2027</v>
      </c>
      <c r="FN22">
        <v>102.07899999999999</v>
      </c>
      <c r="FO22">
        <v>101.90900000000001</v>
      </c>
    </row>
    <row r="23" spans="1:171" x14ac:dyDescent="0.35">
      <c r="A23">
        <v>6</v>
      </c>
      <c r="B23">
        <v>1599594057.0999999</v>
      </c>
      <c r="C23">
        <v>930.09999990463302</v>
      </c>
      <c r="D23" t="s">
        <v>307</v>
      </c>
      <c r="E23" t="s">
        <v>308</v>
      </c>
      <c r="F23">
        <v>1599594057.0999999</v>
      </c>
      <c r="G23">
        <f t="shared" si="0"/>
        <v>2.0597253427552058E-3</v>
      </c>
      <c r="H23">
        <f t="shared" si="1"/>
        <v>14.683067448118381</v>
      </c>
      <c r="I23">
        <f t="shared" si="2"/>
        <v>381.41399999999999</v>
      </c>
      <c r="J23">
        <f t="shared" si="3"/>
        <v>316.52800223534615</v>
      </c>
      <c r="K23">
        <f t="shared" si="4"/>
        <v>32.378367234162624</v>
      </c>
      <c r="L23">
        <f t="shared" si="5"/>
        <v>39.015703106951996</v>
      </c>
      <c r="M23">
        <f t="shared" si="6"/>
        <v>0.40430239480894731</v>
      </c>
      <c r="N23">
        <f t="shared" si="7"/>
        <v>2.9649555706723105</v>
      </c>
      <c r="O23">
        <f t="shared" si="8"/>
        <v>0.3759823259348396</v>
      </c>
      <c r="P23">
        <f t="shared" si="9"/>
        <v>0.23736788203320433</v>
      </c>
      <c r="Q23">
        <f t="shared" si="10"/>
        <v>89.989143571290342</v>
      </c>
      <c r="R23">
        <f t="shared" si="11"/>
        <v>23.284361567876886</v>
      </c>
      <c r="S23">
        <f t="shared" si="12"/>
        <v>23.0139</v>
      </c>
      <c r="T23">
        <f t="shared" si="13"/>
        <v>2.8220948582896823</v>
      </c>
      <c r="U23">
        <f t="shared" si="14"/>
        <v>79.306333194826792</v>
      </c>
      <c r="V23">
        <f t="shared" si="15"/>
        <v>2.2756756277423995</v>
      </c>
      <c r="W23">
        <f t="shared" si="16"/>
        <v>2.8694752815665967</v>
      </c>
      <c r="X23">
        <f t="shared" si="17"/>
        <v>0.54641923054728281</v>
      </c>
      <c r="Y23">
        <f t="shared" si="18"/>
        <v>-90.83388761550458</v>
      </c>
      <c r="Z23">
        <f t="shared" si="19"/>
        <v>44.021776973564172</v>
      </c>
      <c r="AA23">
        <f t="shared" si="20"/>
        <v>3.0824989046515072</v>
      </c>
      <c r="AB23">
        <f t="shared" si="21"/>
        <v>46.259531834001436</v>
      </c>
      <c r="AC23">
        <v>1</v>
      </c>
      <c r="AD23">
        <v>0</v>
      </c>
      <c r="AE23">
        <f t="shared" si="22"/>
        <v>1</v>
      </c>
      <c r="AF23">
        <f t="shared" si="23"/>
        <v>0</v>
      </c>
      <c r="AG23">
        <f t="shared" si="24"/>
        <v>54630.996580349107</v>
      </c>
      <c r="AH23" t="s">
        <v>284</v>
      </c>
      <c r="AI23">
        <v>10473.6</v>
      </c>
      <c r="AJ23">
        <v>657.04846153846199</v>
      </c>
      <c r="AK23">
        <v>2915.37</v>
      </c>
      <c r="AL23">
        <f t="shared" si="25"/>
        <v>2258.3215384615378</v>
      </c>
      <c r="AM23">
        <f t="shared" si="26"/>
        <v>0.774626046937966</v>
      </c>
      <c r="AN23">
        <v>-1.5948008658744699</v>
      </c>
      <c r="AO23" t="s">
        <v>309</v>
      </c>
      <c r="AP23">
        <v>10487.4</v>
      </c>
      <c r="AQ23">
        <v>799.54708000000005</v>
      </c>
      <c r="AR23">
        <v>1679.89</v>
      </c>
      <c r="AS23">
        <f t="shared" si="27"/>
        <v>0.52404795552089722</v>
      </c>
      <c r="AT23">
        <v>0.5</v>
      </c>
      <c r="AU23">
        <f t="shared" si="28"/>
        <v>463.05030034719107</v>
      </c>
      <c r="AV23">
        <f t="shared" si="29"/>
        <v>14.683067448118381</v>
      </c>
      <c r="AW23">
        <f t="shared" si="30"/>
        <v>121.33028160014145</v>
      </c>
      <c r="AX23">
        <f t="shared" si="31"/>
        <v>0.64331593140027021</v>
      </c>
      <c r="AY23">
        <f t="shared" si="32"/>
        <v>3.5153563882342476E-2</v>
      </c>
      <c r="AZ23">
        <f t="shared" si="33"/>
        <v>0.73545291656001266</v>
      </c>
      <c r="BA23" t="s">
        <v>310</v>
      </c>
      <c r="BB23">
        <v>599.19000000000005</v>
      </c>
      <c r="BC23">
        <f t="shared" si="34"/>
        <v>1080.7</v>
      </c>
      <c r="BD23">
        <f t="shared" si="35"/>
        <v>0.81460434903303414</v>
      </c>
      <c r="BE23">
        <f t="shared" si="36"/>
        <v>0.53341277448212132</v>
      </c>
      <c r="BF23">
        <f t="shared" si="37"/>
        <v>0.86068358283936042</v>
      </c>
      <c r="BG23">
        <f t="shared" si="38"/>
        <v>0.54707887205542038</v>
      </c>
      <c r="BH23">
        <f t="shared" si="39"/>
        <v>0.61047409478013936</v>
      </c>
      <c r="BI23">
        <f t="shared" si="40"/>
        <v>0.38952590521986064</v>
      </c>
      <c r="BJ23">
        <f t="shared" si="41"/>
        <v>549.83000000000004</v>
      </c>
      <c r="BK23">
        <f t="shared" si="42"/>
        <v>463.05030034719107</v>
      </c>
      <c r="BL23">
        <f t="shared" si="43"/>
        <v>0.84216994406851398</v>
      </c>
      <c r="BM23">
        <f t="shared" si="44"/>
        <v>0.19433988813702802</v>
      </c>
      <c r="BN23">
        <v>6</v>
      </c>
      <c r="BO23">
        <v>0.5</v>
      </c>
      <c r="BP23" t="s">
        <v>285</v>
      </c>
      <c r="BQ23">
        <v>1599594057.0999999</v>
      </c>
      <c r="BR23">
        <v>381.41399999999999</v>
      </c>
      <c r="BS23">
        <v>399.97500000000002</v>
      </c>
      <c r="BT23">
        <v>22.2468</v>
      </c>
      <c r="BU23">
        <v>19.830300000000001</v>
      </c>
      <c r="BV23">
        <v>380.44099999999997</v>
      </c>
      <c r="BW23">
        <v>22.303000000000001</v>
      </c>
      <c r="BX23">
        <v>500.03800000000001</v>
      </c>
      <c r="BY23">
        <v>102.19199999999999</v>
      </c>
      <c r="BZ23">
        <v>0.100268</v>
      </c>
      <c r="CA23">
        <v>23.289300000000001</v>
      </c>
      <c r="CB23">
        <v>23.0139</v>
      </c>
      <c r="CC23">
        <v>999.9</v>
      </c>
      <c r="CD23">
        <v>0</v>
      </c>
      <c r="CE23">
        <v>0</v>
      </c>
      <c r="CF23">
        <v>9984.3799999999992</v>
      </c>
      <c r="CG23">
        <v>0</v>
      </c>
      <c r="CH23">
        <v>1.6245000000000001E-3</v>
      </c>
      <c r="CI23">
        <v>549.83000000000004</v>
      </c>
      <c r="CJ23">
        <v>0.92699600000000004</v>
      </c>
      <c r="CK23">
        <v>7.3004399999999997E-2</v>
      </c>
      <c r="CL23">
        <v>0</v>
      </c>
      <c r="CM23">
        <v>801.01700000000005</v>
      </c>
      <c r="CN23">
        <v>4.9998399999999998</v>
      </c>
      <c r="CO23">
        <v>4266.28</v>
      </c>
      <c r="CP23">
        <v>5044.55</v>
      </c>
      <c r="CQ23">
        <v>38.625</v>
      </c>
      <c r="CR23">
        <v>42</v>
      </c>
      <c r="CS23">
        <v>40.375</v>
      </c>
      <c r="CT23">
        <v>41.436999999999998</v>
      </c>
      <c r="CU23">
        <v>40.186999999999998</v>
      </c>
      <c r="CV23">
        <v>505.06</v>
      </c>
      <c r="CW23">
        <v>39.770000000000003</v>
      </c>
      <c r="CX23">
        <v>0</v>
      </c>
      <c r="CY23">
        <v>119.90000009536701</v>
      </c>
      <c r="CZ23">
        <v>0</v>
      </c>
      <c r="DA23">
        <v>799.54708000000005</v>
      </c>
      <c r="DB23">
        <v>12.6889230562957</v>
      </c>
      <c r="DC23">
        <v>65.1492306485097</v>
      </c>
      <c r="DD23">
        <v>4258.8595999999998</v>
      </c>
      <c r="DE23">
        <v>15</v>
      </c>
      <c r="DF23">
        <v>1599593991.0999999</v>
      </c>
      <c r="DG23" t="s">
        <v>311</v>
      </c>
      <c r="DH23">
        <v>1599593989.5999999</v>
      </c>
      <c r="DI23">
        <v>1599593991.0999999</v>
      </c>
      <c r="DJ23">
        <v>37</v>
      </c>
      <c r="DK23">
        <v>-3.5999999999999997E-2</v>
      </c>
      <c r="DL23">
        <v>0</v>
      </c>
      <c r="DM23">
        <v>0.97299999999999998</v>
      </c>
      <c r="DN23">
        <v>-5.6000000000000001E-2</v>
      </c>
      <c r="DO23">
        <v>400</v>
      </c>
      <c r="DP23">
        <v>20</v>
      </c>
      <c r="DQ23">
        <v>0.11</v>
      </c>
      <c r="DR23">
        <v>0.03</v>
      </c>
      <c r="DS23">
        <v>-18.569978048780499</v>
      </c>
      <c r="DT23">
        <v>0.11063832752609599</v>
      </c>
      <c r="DU23">
        <v>2.16028285432899E-2</v>
      </c>
      <c r="DV23">
        <v>1</v>
      </c>
      <c r="DW23">
        <v>798.90815151515199</v>
      </c>
      <c r="DX23">
        <v>12.793244971417799</v>
      </c>
      <c r="DY23">
        <v>1.2361343979399799</v>
      </c>
      <c r="DZ23">
        <v>0</v>
      </c>
      <c r="EA23">
        <v>2.5300068292682898</v>
      </c>
      <c r="EB23">
        <v>-0.50423602787456201</v>
      </c>
      <c r="EC23">
        <v>5.4112817084987302E-2</v>
      </c>
      <c r="ED23">
        <v>0</v>
      </c>
      <c r="EE23">
        <v>1</v>
      </c>
      <c r="EF23">
        <v>3</v>
      </c>
      <c r="EG23" t="s">
        <v>286</v>
      </c>
      <c r="EH23">
        <v>100</v>
      </c>
      <c r="EI23">
        <v>100</v>
      </c>
      <c r="EJ23">
        <v>0.97299999999999998</v>
      </c>
      <c r="EK23">
        <v>-5.62E-2</v>
      </c>
      <c r="EL23">
        <v>0.97290476190477204</v>
      </c>
      <c r="EM23">
        <v>0</v>
      </c>
      <c r="EN23">
        <v>0</v>
      </c>
      <c r="EO23">
        <v>0</v>
      </c>
      <c r="EP23">
        <v>-5.6230000000002903E-2</v>
      </c>
      <c r="EQ23">
        <v>0</v>
      </c>
      <c r="ER23">
        <v>0</v>
      </c>
      <c r="ES23">
        <v>0</v>
      </c>
      <c r="ET23">
        <v>-1</v>
      </c>
      <c r="EU23">
        <v>-1</v>
      </c>
      <c r="EV23">
        <v>-1</v>
      </c>
      <c r="EW23">
        <v>-1</v>
      </c>
      <c r="EX23">
        <v>1.1000000000000001</v>
      </c>
      <c r="EY23">
        <v>1.1000000000000001</v>
      </c>
      <c r="EZ23">
        <v>2</v>
      </c>
      <c r="FA23">
        <v>499.15300000000002</v>
      </c>
      <c r="FB23">
        <v>485.64699999999999</v>
      </c>
      <c r="FC23">
        <v>20.932300000000001</v>
      </c>
      <c r="FD23">
        <v>28.653500000000001</v>
      </c>
      <c r="FE23">
        <v>29.9999</v>
      </c>
      <c r="FF23">
        <v>28.6812</v>
      </c>
      <c r="FG23">
        <v>28.654699999999998</v>
      </c>
      <c r="FH23">
        <v>21.228899999999999</v>
      </c>
      <c r="FI23">
        <v>-30</v>
      </c>
      <c r="FJ23">
        <v>-30</v>
      </c>
      <c r="FK23">
        <v>20.9541</v>
      </c>
      <c r="FL23">
        <v>400</v>
      </c>
      <c r="FM23">
        <v>15.2027</v>
      </c>
      <c r="FN23">
        <v>102.075</v>
      </c>
      <c r="FO23">
        <v>101.908</v>
      </c>
    </row>
    <row r="24" spans="1:171" x14ac:dyDescent="0.35">
      <c r="A24">
        <v>7</v>
      </c>
      <c r="B24">
        <v>1599594177.5999999</v>
      </c>
      <c r="C24">
        <v>1050.5999999046301</v>
      </c>
      <c r="D24" t="s">
        <v>312</v>
      </c>
      <c r="E24" t="s">
        <v>313</v>
      </c>
      <c r="F24">
        <v>1599594177.5999999</v>
      </c>
      <c r="G24">
        <f t="shared" si="0"/>
        <v>1.99400947074003E-3</v>
      </c>
      <c r="H24">
        <f t="shared" si="1"/>
        <v>12.527794545277452</v>
      </c>
      <c r="I24">
        <f t="shared" si="2"/>
        <v>384.06599999999997</v>
      </c>
      <c r="J24">
        <f t="shared" si="3"/>
        <v>326.1238185013533</v>
      </c>
      <c r="K24">
        <f t="shared" si="4"/>
        <v>33.359210286360707</v>
      </c>
      <c r="L24">
        <f t="shared" si="5"/>
        <v>39.286116900989995</v>
      </c>
      <c r="M24">
        <f t="shared" si="6"/>
        <v>0.38812896258738522</v>
      </c>
      <c r="N24">
        <f t="shared" si="7"/>
        <v>2.9667977916043551</v>
      </c>
      <c r="O24">
        <f t="shared" si="8"/>
        <v>0.36196580522768457</v>
      </c>
      <c r="P24">
        <f t="shared" si="9"/>
        <v>0.22843215106845821</v>
      </c>
      <c r="Q24">
        <f t="shared" si="10"/>
        <v>66.060152742835655</v>
      </c>
      <c r="R24">
        <f t="shared" si="11"/>
        <v>23.247094816016055</v>
      </c>
      <c r="S24">
        <f t="shared" si="12"/>
        <v>23.013300000000001</v>
      </c>
      <c r="T24">
        <f t="shared" si="13"/>
        <v>2.8219923847505348</v>
      </c>
      <c r="U24">
        <f t="shared" si="14"/>
        <v>78.788341349375941</v>
      </c>
      <c r="V24">
        <f t="shared" si="15"/>
        <v>2.2725261182475003</v>
      </c>
      <c r="W24">
        <f t="shared" si="16"/>
        <v>2.8843431392600327</v>
      </c>
      <c r="X24">
        <f t="shared" si="17"/>
        <v>0.54946626650303454</v>
      </c>
      <c r="Y24">
        <f t="shared" si="18"/>
        <v>-87.935817659635319</v>
      </c>
      <c r="Z24">
        <f t="shared" si="19"/>
        <v>57.836474518816082</v>
      </c>
      <c r="AA24">
        <f t="shared" si="20"/>
        <v>4.0490621694363353</v>
      </c>
      <c r="AB24">
        <f t="shared" si="21"/>
        <v>40.009871771452758</v>
      </c>
      <c r="AC24">
        <v>1</v>
      </c>
      <c r="AD24">
        <v>0</v>
      </c>
      <c r="AE24">
        <f t="shared" si="22"/>
        <v>1</v>
      </c>
      <c r="AF24">
        <f t="shared" si="23"/>
        <v>0</v>
      </c>
      <c r="AG24">
        <f t="shared" si="24"/>
        <v>54669.878853600661</v>
      </c>
      <c r="AH24" t="s">
        <v>284</v>
      </c>
      <c r="AI24">
        <v>10473.6</v>
      </c>
      <c r="AJ24">
        <v>657.04846153846199</v>
      </c>
      <c r="AK24">
        <v>2915.37</v>
      </c>
      <c r="AL24">
        <f t="shared" si="25"/>
        <v>2258.3215384615378</v>
      </c>
      <c r="AM24">
        <f t="shared" si="26"/>
        <v>0.774626046937966</v>
      </c>
      <c r="AN24">
        <v>-1.5948008658744699</v>
      </c>
      <c r="AO24" t="s">
        <v>314</v>
      </c>
      <c r="AP24">
        <v>10491.4</v>
      </c>
      <c r="AQ24">
        <v>815.34500000000003</v>
      </c>
      <c r="AR24">
        <v>2011.55</v>
      </c>
      <c r="AS24">
        <f t="shared" si="27"/>
        <v>0.59466829062165982</v>
      </c>
      <c r="AT24">
        <v>0.5</v>
      </c>
      <c r="AU24">
        <f t="shared" si="28"/>
        <v>337.16235675518845</v>
      </c>
      <c r="AV24">
        <f t="shared" si="29"/>
        <v>12.527794545277452</v>
      </c>
      <c r="AW24">
        <f t="shared" si="30"/>
        <v>100.24988117678907</v>
      </c>
      <c r="AX24">
        <f t="shared" si="31"/>
        <v>0.68396013024781888</v>
      </c>
      <c r="AY24">
        <f t="shared" si="32"/>
        <v>4.1886631553611581E-2</v>
      </c>
      <c r="AZ24">
        <f t="shared" si="33"/>
        <v>0.44931520469289848</v>
      </c>
      <c r="BA24" t="s">
        <v>315</v>
      </c>
      <c r="BB24">
        <v>635.73</v>
      </c>
      <c r="BC24">
        <f t="shared" si="34"/>
        <v>1375.82</v>
      </c>
      <c r="BD24">
        <f t="shared" si="35"/>
        <v>0.86944876510008573</v>
      </c>
      <c r="BE24">
        <f t="shared" si="36"/>
        <v>0.39647488199891212</v>
      </c>
      <c r="BF24">
        <f t="shared" si="37"/>
        <v>0.88313299470937956</v>
      </c>
      <c r="BG24">
        <f t="shared" si="38"/>
        <v>0.40021758841999072</v>
      </c>
      <c r="BH24">
        <f t="shared" si="39"/>
        <v>0.67791507084372571</v>
      </c>
      <c r="BI24">
        <f t="shared" si="40"/>
        <v>0.32208492915627429</v>
      </c>
      <c r="BJ24">
        <f t="shared" si="41"/>
        <v>399.97199999999998</v>
      </c>
      <c r="BK24">
        <f t="shared" si="42"/>
        <v>337.16235675518845</v>
      </c>
      <c r="BL24">
        <f t="shared" si="43"/>
        <v>0.84296489943093134</v>
      </c>
      <c r="BM24">
        <f t="shared" si="44"/>
        <v>0.19592979886186265</v>
      </c>
      <c r="BN24">
        <v>6</v>
      </c>
      <c r="BO24">
        <v>0.5</v>
      </c>
      <c r="BP24" t="s">
        <v>285</v>
      </c>
      <c r="BQ24">
        <v>1599594177.5999999</v>
      </c>
      <c r="BR24">
        <v>384.06599999999997</v>
      </c>
      <c r="BS24">
        <v>400.01799999999997</v>
      </c>
      <c r="BT24">
        <v>22.2165</v>
      </c>
      <c r="BU24">
        <v>19.876899999999999</v>
      </c>
      <c r="BV24">
        <v>383.08800000000002</v>
      </c>
      <c r="BW24">
        <v>22.2683</v>
      </c>
      <c r="BX24">
        <v>500.01100000000002</v>
      </c>
      <c r="BY24">
        <v>102.19</v>
      </c>
      <c r="BZ24">
        <v>0.10001500000000001</v>
      </c>
      <c r="CA24">
        <v>23.3749</v>
      </c>
      <c r="CB24">
        <v>23.013300000000001</v>
      </c>
      <c r="CC24">
        <v>999.9</v>
      </c>
      <c r="CD24">
        <v>0</v>
      </c>
      <c r="CE24">
        <v>0</v>
      </c>
      <c r="CF24">
        <v>9995</v>
      </c>
      <c r="CG24">
        <v>0</v>
      </c>
      <c r="CH24">
        <v>1.5289399999999999E-3</v>
      </c>
      <c r="CI24">
        <v>399.97199999999998</v>
      </c>
      <c r="CJ24">
        <v>0.89992899999999998</v>
      </c>
      <c r="CK24">
        <v>0.10007099999999999</v>
      </c>
      <c r="CL24">
        <v>0</v>
      </c>
      <c r="CM24">
        <v>816.75099999999998</v>
      </c>
      <c r="CN24">
        <v>4.9998399999999998</v>
      </c>
      <c r="CO24">
        <v>3145.31</v>
      </c>
      <c r="CP24">
        <v>3632.4</v>
      </c>
      <c r="CQ24">
        <v>38.375</v>
      </c>
      <c r="CR24">
        <v>41.936999999999998</v>
      </c>
      <c r="CS24">
        <v>40.25</v>
      </c>
      <c r="CT24">
        <v>41.436999999999998</v>
      </c>
      <c r="CU24">
        <v>40.061999999999998</v>
      </c>
      <c r="CV24">
        <v>355.45</v>
      </c>
      <c r="CW24">
        <v>39.53</v>
      </c>
      <c r="CX24">
        <v>0</v>
      </c>
      <c r="CY24">
        <v>119.90000009536701</v>
      </c>
      <c r="CZ24">
        <v>0</v>
      </c>
      <c r="DA24">
        <v>815.34500000000003</v>
      </c>
      <c r="DB24">
        <v>10.6699230596032</v>
      </c>
      <c r="DC24">
        <v>42.206153763105803</v>
      </c>
      <c r="DD24">
        <v>3140.8788</v>
      </c>
      <c r="DE24">
        <v>15</v>
      </c>
      <c r="DF24">
        <v>1599594117.0999999</v>
      </c>
      <c r="DG24" t="s">
        <v>316</v>
      </c>
      <c r="DH24">
        <v>1599594106.5999999</v>
      </c>
      <c r="DI24">
        <v>1599594117.0999999</v>
      </c>
      <c r="DJ24">
        <v>38</v>
      </c>
      <c r="DK24">
        <v>5.0000000000000001E-3</v>
      </c>
      <c r="DL24">
        <v>4.0000000000000001E-3</v>
      </c>
      <c r="DM24">
        <v>0.97799999999999998</v>
      </c>
      <c r="DN24">
        <v>-5.1999999999999998E-2</v>
      </c>
      <c r="DO24">
        <v>400</v>
      </c>
      <c r="DP24">
        <v>20</v>
      </c>
      <c r="DQ24">
        <v>0.12</v>
      </c>
      <c r="DR24">
        <v>0.05</v>
      </c>
      <c r="DS24">
        <v>-15.941756097561001</v>
      </c>
      <c r="DT24">
        <v>7.8940766550379196E-3</v>
      </c>
      <c r="DU24">
        <v>2.40040245485434E-2</v>
      </c>
      <c r="DV24">
        <v>1</v>
      </c>
      <c r="DW24">
        <v>814.76394285714298</v>
      </c>
      <c r="DX24">
        <v>9.8949980430528104</v>
      </c>
      <c r="DY24">
        <v>1.0174056065126</v>
      </c>
      <c r="DZ24">
        <v>0</v>
      </c>
      <c r="EA24">
        <v>2.44489902439024</v>
      </c>
      <c r="EB24">
        <v>-0.46501944250870503</v>
      </c>
      <c r="EC24">
        <v>5.0044269514533897E-2</v>
      </c>
      <c r="ED24">
        <v>0</v>
      </c>
      <c r="EE24">
        <v>1</v>
      </c>
      <c r="EF24">
        <v>3</v>
      </c>
      <c r="EG24" t="s">
        <v>286</v>
      </c>
      <c r="EH24">
        <v>100</v>
      </c>
      <c r="EI24">
        <v>100</v>
      </c>
      <c r="EJ24">
        <v>0.97799999999999998</v>
      </c>
      <c r="EK24">
        <v>-5.1799999999999999E-2</v>
      </c>
      <c r="EL24">
        <v>0.978299999999933</v>
      </c>
      <c r="EM24">
        <v>0</v>
      </c>
      <c r="EN24">
        <v>0</v>
      </c>
      <c r="EO24">
        <v>0</v>
      </c>
      <c r="EP24">
        <v>-5.1728571428572699E-2</v>
      </c>
      <c r="EQ24">
        <v>0</v>
      </c>
      <c r="ER24">
        <v>0</v>
      </c>
      <c r="ES24">
        <v>0</v>
      </c>
      <c r="ET24">
        <v>-1</v>
      </c>
      <c r="EU24">
        <v>-1</v>
      </c>
      <c r="EV24">
        <v>-1</v>
      </c>
      <c r="EW24">
        <v>-1</v>
      </c>
      <c r="EX24">
        <v>1.2</v>
      </c>
      <c r="EY24">
        <v>1</v>
      </c>
      <c r="EZ24">
        <v>2</v>
      </c>
      <c r="FA24">
        <v>499.40199999999999</v>
      </c>
      <c r="FB24">
        <v>485.35399999999998</v>
      </c>
      <c r="FC24">
        <v>21.141400000000001</v>
      </c>
      <c r="FD24">
        <v>28.660900000000002</v>
      </c>
      <c r="FE24">
        <v>29.9999</v>
      </c>
      <c r="FF24">
        <v>28.695900000000002</v>
      </c>
      <c r="FG24">
        <v>28.6722</v>
      </c>
      <c r="FH24">
        <v>21.229500000000002</v>
      </c>
      <c r="FI24">
        <v>-30</v>
      </c>
      <c r="FJ24">
        <v>-30</v>
      </c>
      <c r="FK24">
        <v>21.1739</v>
      </c>
      <c r="FL24">
        <v>400</v>
      </c>
      <c r="FM24">
        <v>15.2027</v>
      </c>
      <c r="FN24">
        <v>102.06699999999999</v>
      </c>
      <c r="FO24">
        <v>101.90600000000001</v>
      </c>
    </row>
    <row r="25" spans="1:171" x14ac:dyDescent="0.35">
      <c r="A25">
        <v>8</v>
      </c>
      <c r="B25">
        <v>1599594298.0999999</v>
      </c>
      <c r="C25">
        <v>1171.0999999046301</v>
      </c>
      <c r="D25" t="s">
        <v>317</v>
      </c>
      <c r="E25" t="s">
        <v>318</v>
      </c>
      <c r="F25">
        <v>1599594298.0999999</v>
      </c>
      <c r="G25">
        <f t="shared" si="0"/>
        <v>1.9415863368488348E-3</v>
      </c>
      <c r="H25">
        <f t="shared" si="1"/>
        <v>8.7843079485366076</v>
      </c>
      <c r="I25">
        <f t="shared" si="2"/>
        <v>388.58800000000002</v>
      </c>
      <c r="J25">
        <f t="shared" si="3"/>
        <v>345.43878480969465</v>
      </c>
      <c r="K25">
        <f t="shared" si="4"/>
        <v>35.334577807130216</v>
      </c>
      <c r="L25">
        <f t="shared" si="5"/>
        <v>39.748266624089197</v>
      </c>
      <c r="M25">
        <f t="shared" si="6"/>
        <v>0.37310789727068255</v>
      </c>
      <c r="N25">
        <f t="shared" si="7"/>
        <v>2.9687582470795464</v>
      </c>
      <c r="O25">
        <f t="shared" si="8"/>
        <v>0.3488777124863558</v>
      </c>
      <c r="P25">
        <f t="shared" si="9"/>
        <v>0.22009429591674545</v>
      </c>
      <c r="Q25">
        <f t="shared" si="10"/>
        <v>41.262745231030173</v>
      </c>
      <c r="R25">
        <f t="shared" si="11"/>
        <v>23.204701679975255</v>
      </c>
      <c r="S25">
        <f t="shared" si="12"/>
        <v>23.028700000000001</v>
      </c>
      <c r="T25">
        <f t="shared" si="13"/>
        <v>2.8246235696007647</v>
      </c>
      <c r="U25">
        <f t="shared" si="14"/>
        <v>78.264253665538448</v>
      </c>
      <c r="V25">
        <f t="shared" si="15"/>
        <v>2.2695365418437499</v>
      </c>
      <c r="W25">
        <f t="shared" si="16"/>
        <v>2.8998379663116611</v>
      </c>
      <c r="X25">
        <f t="shared" si="17"/>
        <v>0.55508702775701479</v>
      </c>
      <c r="Y25">
        <f t="shared" si="18"/>
        <v>-85.623957455033619</v>
      </c>
      <c r="Z25">
        <f t="shared" si="19"/>
        <v>69.622487158200144</v>
      </c>
      <c r="AA25">
        <f t="shared" si="20"/>
        <v>4.8735396875548407</v>
      </c>
      <c r="AB25">
        <f t="shared" si="21"/>
        <v>30.134814621751538</v>
      </c>
      <c r="AC25">
        <v>1</v>
      </c>
      <c r="AD25">
        <v>0</v>
      </c>
      <c r="AE25">
        <f t="shared" si="22"/>
        <v>1</v>
      </c>
      <c r="AF25">
        <f t="shared" si="23"/>
        <v>0</v>
      </c>
      <c r="AG25">
        <f t="shared" si="24"/>
        <v>54711.705314153318</v>
      </c>
      <c r="AH25" t="s">
        <v>284</v>
      </c>
      <c r="AI25">
        <v>10473.6</v>
      </c>
      <c r="AJ25">
        <v>657.04846153846199</v>
      </c>
      <c r="AK25">
        <v>2915.37</v>
      </c>
      <c r="AL25">
        <f t="shared" si="25"/>
        <v>2258.3215384615378</v>
      </c>
      <c r="AM25">
        <f t="shared" si="26"/>
        <v>0.774626046937966</v>
      </c>
      <c r="AN25">
        <v>-1.5948008658744699</v>
      </c>
      <c r="AO25" t="s">
        <v>319</v>
      </c>
      <c r="AP25">
        <v>10480.1</v>
      </c>
      <c r="AQ25">
        <v>786.58896000000004</v>
      </c>
      <c r="AR25">
        <v>2232.44</v>
      </c>
      <c r="AS25">
        <f t="shared" si="27"/>
        <v>0.64765505007973334</v>
      </c>
      <c r="AT25">
        <v>0.5</v>
      </c>
      <c r="AU25">
        <f t="shared" si="28"/>
        <v>210.65322929033007</v>
      </c>
      <c r="AV25">
        <f t="shared" si="29"/>
        <v>8.7843079485366076</v>
      </c>
      <c r="AW25">
        <f t="shared" si="30"/>
        <v>68.215313882743132</v>
      </c>
      <c r="AX25">
        <f t="shared" si="31"/>
        <v>0.71010643063195422</v>
      </c>
      <c r="AY25">
        <f t="shared" si="32"/>
        <v>4.9271064342935877E-2</v>
      </c>
      <c r="AZ25">
        <f t="shared" si="33"/>
        <v>0.30591191700560816</v>
      </c>
      <c r="BA25" t="s">
        <v>320</v>
      </c>
      <c r="BB25">
        <v>647.16999999999996</v>
      </c>
      <c r="BC25">
        <f t="shared" si="34"/>
        <v>1585.27</v>
      </c>
      <c r="BD25">
        <f t="shared" si="35"/>
        <v>0.912053492465006</v>
      </c>
      <c r="BE25">
        <f t="shared" si="36"/>
        <v>0.30108896922669953</v>
      </c>
      <c r="BF25">
        <f t="shared" si="37"/>
        <v>0.91777250588254278</v>
      </c>
      <c r="BG25">
        <f t="shared" si="38"/>
        <v>0.30240600745686552</v>
      </c>
      <c r="BH25">
        <f t="shared" si="39"/>
        <v>0.75039657144257133</v>
      </c>
      <c r="BI25">
        <f t="shared" si="40"/>
        <v>0.24960342855742867</v>
      </c>
      <c r="BJ25">
        <f t="shared" si="41"/>
        <v>249.90299999999999</v>
      </c>
      <c r="BK25">
        <f t="shared" si="42"/>
        <v>210.65322929033007</v>
      </c>
      <c r="BL25">
        <f t="shared" si="43"/>
        <v>0.842939977872735</v>
      </c>
      <c r="BM25">
        <f t="shared" si="44"/>
        <v>0.19587995574546987</v>
      </c>
      <c r="BN25">
        <v>6</v>
      </c>
      <c r="BO25">
        <v>0.5</v>
      </c>
      <c r="BP25" t="s">
        <v>285</v>
      </c>
      <c r="BQ25">
        <v>1599594298.0999999</v>
      </c>
      <c r="BR25">
        <v>388.58800000000002</v>
      </c>
      <c r="BS25">
        <v>400.03500000000003</v>
      </c>
      <c r="BT25">
        <v>22.1875</v>
      </c>
      <c r="BU25">
        <v>19.909199999999998</v>
      </c>
      <c r="BV25">
        <v>387.59500000000003</v>
      </c>
      <c r="BW25">
        <v>22.239899999999999</v>
      </c>
      <c r="BX25">
        <v>499.98</v>
      </c>
      <c r="BY25">
        <v>102.18899999999999</v>
      </c>
      <c r="BZ25">
        <v>9.9970900000000001E-2</v>
      </c>
      <c r="CA25">
        <v>23.463699999999999</v>
      </c>
      <c r="CB25">
        <v>23.028700000000001</v>
      </c>
      <c r="CC25">
        <v>999.9</v>
      </c>
      <c r="CD25">
        <v>0</v>
      </c>
      <c r="CE25">
        <v>0</v>
      </c>
      <c r="CF25">
        <v>10006.200000000001</v>
      </c>
      <c r="CG25">
        <v>0</v>
      </c>
      <c r="CH25">
        <v>1.6245000000000001E-3</v>
      </c>
      <c r="CI25">
        <v>249.90299999999999</v>
      </c>
      <c r="CJ25">
        <v>0.90000500000000005</v>
      </c>
      <c r="CK25">
        <v>9.9995399999999998E-2</v>
      </c>
      <c r="CL25">
        <v>0</v>
      </c>
      <c r="CM25">
        <v>786.40899999999999</v>
      </c>
      <c r="CN25">
        <v>4.9998399999999998</v>
      </c>
      <c r="CO25">
        <v>1885.7</v>
      </c>
      <c r="CP25">
        <v>2252.3200000000002</v>
      </c>
      <c r="CQ25">
        <v>38</v>
      </c>
      <c r="CR25">
        <v>41.811999999999998</v>
      </c>
      <c r="CS25">
        <v>40.061999999999998</v>
      </c>
      <c r="CT25">
        <v>41.311999999999998</v>
      </c>
      <c r="CU25">
        <v>39.811999999999998</v>
      </c>
      <c r="CV25">
        <v>220.41</v>
      </c>
      <c r="CW25">
        <v>24.49</v>
      </c>
      <c r="CX25">
        <v>0</v>
      </c>
      <c r="CY25">
        <v>119.90000009536701</v>
      </c>
      <c r="CZ25">
        <v>0</v>
      </c>
      <c r="DA25">
        <v>786.58896000000004</v>
      </c>
      <c r="DB25">
        <v>1.76953846133916</v>
      </c>
      <c r="DC25">
        <v>1.1853846260584799</v>
      </c>
      <c r="DD25">
        <v>1886.1315999999999</v>
      </c>
      <c r="DE25">
        <v>15</v>
      </c>
      <c r="DF25">
        <v>1599594232.5999999</v>
      </c>
      <c r="DG25" t="s">
        <v>321</v>
      </c>
      <c r="DH25">
        <v>1599594227.0999999</v>
      </c>
      <c r="DI25">
        <v>1599594232.5999999</v>
      </c>
      <c r="DJ25">
        <v>39</v>
      </c>
      <c r="DK25">
        <v>1.4999999999999999E-2</v>
      </c>
      <c r="DL25">
        <v>-1E-3</v>
      </c>
      <c r="DM25">
        <v>0.99299999999999999</v>
      </c>
      <c r="DN25">
        <v>-5.1999999999999998E-2</v>
      </c>
      <c r="DO25">
        <v>400</v>
      </c>
      <c r="DP25">
        <v>20</v>
      </c>
      <c r="DQ25">
        <v>0.2</v>
      </c>
      <c r="DR25">
        <v>7.0000000000000007E-2</v>
      </c>
      <c r="DS25">
        <v>-11.4593243902439</v>
      </c>
      <c r="DT25">
        <v>-0.16552473867596301</v>
      </c>
      <c r="DU25">
        <v>2.8163259065909899E-2</v>
      </c>
      <c r="DV25">
        <v>1</v>
      </c>
      <c r="DW25">
        <v>786.523914285714</v>
      </c>
      <c r="DX25">
        <v>1.56385127201657</v>
      </c>
      <c r="DY25">
        <v>0.25949075088703699</v>
      </c>
      <c r="DZ25">
        <v>0</v>
      </c>
      <c r="EA25">
        <v>2.3783770731707299</v>
      </c>
      <c r="EB25">
        <v>-0.35320243902439002</v>
      </c>
      <c r="EC25">
        <v>3.9330994247626698E-2</v>
      </c>
      <c r="ED25">
        <v>0</v>
      </c>
      <c r="EE25">
        <v>1</v>
      </c>
      <c r="EF25">
        <v>3</v>
      </c>
      <c r="EG25" t="s">
        <v>286</v>
      </c>
      <c r="EH25">
        <v>100</v>
      </c>
      <c r="EI25">
        <v>100</v>
      </c>
      <c r="EJ25">
        <v>0.99299999999999999</v>
      </c>
      <c r="EK25">
        <v>-5.2400000000000002E-2</v>
      </c>
      <c r="EL25">
        <v>0.99319999999994502</v>
      </c>
      <c r="EM25">
        <v>0</v>
      </c>
      <c r="EN25">
        <v>0</v>
      </c>
      <c r="EO25">
        <v>0</v>
      </c>
      <c r="EP25">
        <v>-5.2376190476188397E-2</v>
      </c>
      <c r="EQ25">
        <v>0</v>
      </c>
      <c r="ER25">
        <v>0</v>
      </c>
      <c r="ES25">
        <v>0</v>
      </c>
      <c r="ET25">
        <v>-1</v>
      </c>
      <c r="EU25">
        <v>-1</v>
      </c>
      <c r="EV25">
        <v>-1</v>
      </c>
      <c r="EW25">
        <v>-1</v>
      </c>
      <c r="EX25">
        <v>1.2</v>
      </c>
      <c r="EY25">
        <v>1.1000000000000001</v>
      </c>
      <c r="EZ25">
        <v>2</v>
      </c>
      <c r="FA25">
        <v>499.24299999999999</v>
      </c>
      <c r="FB25">
        <v>485.34899999999999</v>
      </c>
      <c r="FC25">
        <v>21.382100000000001</v>
      </c>
      <c r="FD25">
        <v>28.655999999999999</v>
      </c>
      <c r="FE25">
        <v>30.0002</v>
      </c>
      <c r="FF25">
        <v>28.700800000000001</v>
      </c>
      <c r="FG25">
        <v>28.679200000000002</v>
      </c>
      <c r="FH25">
        <v>21.227599999999999</v>
      </c>
      <c r="FI25">
        <v>-30</v>
      </c>
      <c r="FJ25">
        <v>-30</v>
      </c>
      <c r="FK25">
        <v>21.3872</v>
      </c>
      <c r="FL25">
        <v>400</v>
      </c>
      <c r="FM25">
        <v>15.2027</v>
      </c>
      <c r="FN25">
        <v>102.071</v>
      </c>
      <c r="FO25">
        <v>101.907</v>
      </c>
    </row>
    <row r="26" spans="1:171" x14ac:dyDescent="0.35">
      <c r="A26">
        <v>9</v>
      </c>
      <c r="B26">
        <v>1599594390.5999999</v>
      </c>
      <c r="C26">
        <v>1263.5999999046301</v>
      </c>
      <c r="D26" t="s">
        <v>322</v>
      </c>
      <c r="E26" t="s">
        <v>323</v>
      </c>
      <c r="F26">
        <v>1599594390.5999999</v>
      </c>
      <c r="G26">
        <f t="shared" si="0"/>
        <v>1.952942984469766E-3</v>
      </c>
      <c r="H26">
        <f t="shared" si="1"/>
        <v>5.3360625297005386</v>
      </c>
      <c r="I26">
        <f t="shared" si="2"/>
        <v>392.64800000000002</v>
      </c>
      <c r="J26">
        <f t="shared" si="3"/>
        <v>365.97414798922131</v>
      </c>
      <c r="K26">
        <f t="shared" si="4"/>
        <v>37.434373667469373</v>
      </c>
      <c r="L26">
        <f t="shared" si="5"/>
        <v>40.162760218291204</v>
      </c>
      <c r="M26">
        <f t="shared" si="6"/>
        <v>0.38702701043826376</v>
      </c>
      <c r="N26">
        <f t="shared" si="7"/>
        <v>2.9665251316136736</v>
      </c>
      <c r="O26">
        <f t="shared" si="8"/>
        <v>0.36100464514466973</v>
      </c>
      <c r="P26">
        <f t="shared" si="9"/>
        <v>0.22781994247154125</v>
      </c>
      <c r="Q26">
        <f t="shared" si="10"/>
        <v>24.750554465337096</v>
      </c>
      <c r="R26">
        <f t="shared" si="11"/>
        <v>23.083115660059768</v>
      </c>
      <c r="S26">
        <f t="shared" si="12"/>
        <v>22.964200000000002</v>
      </c>
      <c r="T26">
        <f t="shared" si="13"/>
        <v>2.8136176579976757</v>
      </c>
      <c r="U26">
        <f t="shared" si="14"/>
        <v>78.523441740231405</v>
      </c>
      <c r="V26">
        <f t="shared" si="15"/>
        <v>2.2740328968873595</v>
      </c>
      <c r="W26">
        <f t="shared" si="16"/>
        <v>2.8959923896487347</v>
      </c>
      <c r="X26">
        <f t="shared" si="17"/>
        <v>0.53958476111031617</v>
      </c>
      <c r="Y26">
        <f t="shared" si="18"/>
        <v>-86.124785615116679</v>
      </c>
      <c r="Z26">
        <f t="shared" si="19"/>
        <v>76.367197132628036</v>
      </c>
      <c r="AA26">
        <f t="shared" si="20"/>
        <v>5.3473479917147921</v>
      </c>
      <c r="AB26">
        <f t="shared" si="21"/>
        <v>20.340313974563244</v>
      </c>
      <c r="AC26">
        <v>1</v>
      </c>
      <c r="AD26">
        <v>0</v>
      </c>
      <c r="AE26">
        <f t="shared" si="22"/>
        <v>1</v>
      </c>
      <c r="AF26">
        <f t="shared" si="23"/>
        <v>0</v>
      </c>
      <c r="AG26">
        <f t="shared" si="24"/>
        <v>54649.398015594299</v>
      </c>
      <c r="AH26" t="s">
        <v>284</v>
      </c>
      <c r="AI26">
        <v>10473.6</v>
      </c>
      <c r="AJ26">
        <v>657.04846153846199</v>
      </c>
      <c r="AK26">
        <v>2915.37</v>
      </c>
      <c r="AL26">
        <f t="shared" si="25"/>
        <v>2258.3215384615378</v>
      </c>
      <c r="AM26">
        <f t="shared" si="26"/>
        <v>0.774626046937966</v>
      </c>
      <c r="AN26">
        <v>-1.5948008658744699</v>
      </c>
      <c r="AO26" t="s">
        <v>324</v>
      </c>
      <c r="AP26">
        <v>10472.299999999999</v>
      </c>
      <c r="AQ26">
        <v>750.02783999999997</v>
      </c>
      <c r="AR26">
        <v>2326.9699999999998</v>
      </c>
      <c r="AS26">
        <f t="shared" si="27"/>
        <v>0.67768048578193962</v>
      </c>
      <c r="AT26">
        <v>0.5</v>
      </c>
      <c r="AU26">
        <f t="shared" si="28"/>
        <v>126.40115755998673</v>
      </c>
      <c r="AV26">
        <f t="shared" si="29"/>
        <v>5.3360625297005386</v>
      </c>
      <c r="AW26">
        <f t="shared" si="30"/>
        <v>42.829798929325648</v>
      </c>
      <c r="AX26">
        <f t="shared" si="31"/>
        <v>0.72170676888829677</v>
      </c>
      <c r="AY26">
        <f t="shared" si="32"/>
        <v>5.4832277879146796E-2</v>
      </c>
      <c r="AZ26">
        <f t="shared" si="33"/>
        <v>0.25286101668693628</v>
      </c>
      <c r="BA26" t="s">
        <v>325</v>
      </c>
      <c r="BB26">
        <v>647.58000000000004</v>
      </c>
      <c r="BC26">
        <f t="shared" si="34"/>
        <v>1679.3899999999999</v>
      </c>
      <c r="BD26">
        <f t="shared" si="35"/>
        <v>0.93899699295577554</v>
      </c>
      <c r="BE26">
        <f t="shared" si="36"/>
        <v>0.25945965014397282</v>
      </c>
      <c r="BF26">
        <f t="shared" si="37"/>
        <v>0.94432110951320636</v>
      </c>
      <c r="BG26">
        <f t="shared" si="38"/>
        <v>0.260547486254257</v>
      </c>
      <c r="BH26">
        <f t="shared" si="39"/>
        <v>0.8107374690228849</v>
      </c>
      <c r="BI26">
        <f t="shared" si="40"/>
        <v>0.1892625309771151</v>
      </c>
      <c r="BJ26">
        <f t="shared" si="41"/>
        <v>149.959</v>
      </c>
      <c r="BK26">
        <f t="shared" si="42"/>
        <v>126.40115755998673</v>
      </c>
      <c r="BL26">
        <f t="shared" si="43"/>
        <v>0.84290477770581773</v>
      </c>
      <c r="BM26">
        <f t="shared" si="44"/>
        <v>0.19580955541163556</v>
      </c>
      <c r="BN26">
        <v>6</v>
      </c>
      <c r="BO26">
        <v>0.5</v>
      </c>
      <c r="BP26" t="s">
        <v>285</v>
      </c>
      <c r="BQ26">
        <v>1599594390.5999999</v>
      </c>
      <c r="BR26">
        <v>392.64800000000002</v>
      </c>
      <c r="BS26">
        <v>399.97199999999998</v>
      </c>
      <c r="BT26">
        <v>22.2319</v>
      </c>
      <c r="BU26">
        <v>19.940300000000001</v>
      </c>
      <c r="BV26">
        <v>391.65100000000001</v>
      </c>
      <c r="BW26">
        <v>22.285599999999999</v>
      </c>
      <c r="BX26">
        <v>499.96300000000002</v>
      </c>
      <c r="BY26">
        <v>102.187</v>
      </c>
      <c r="BZ26">
        <v>9.9934400000000007E-2</v>
      </c>
      <c r="CA26">
        <v>23.441700000000001</v>
      </c>
      <c r="CB26">
        <v>22.964200000000002</v>
      </c>
      <c r="CC26">
        <v>999.9</v>
      </c>
      <c r="CD26">
        <v>0</v>
      </c>
      <c r="CE26">
        <v>0</v>
      </c>
      <c r="CF26">
        <v>9993.75</v>
      </c>
      <c r="CG26">
        <v>0</v>
      </c>
      <c r="CH26">
        <v>1.5862700000000001E-3</v>
      </c>
      <c r="CI26">
        <v>149.959</v>
      </c>
      <c r="CJ26">
        <v>0.89985599999999999</v>
      </c>
      <c r="CK26">
        <v>0.100144</v>
      </c>
      <c r="CL26">
        <v>0</v>
      </c>
      <c r="CM26">
        <v>750.12099999999998</v>
      </c>
      <c r="CN26">
        <v>4.9998399999999998</v>
      </c>
      <c r="CO26">
        <v>1069.98</v>
      </c>
      <c r="CP26">
        <v>1333.11</v>
      </c>
      <c r="CQ26">
        <v>37.811999999999998</v>
      </c>
      <c r="CR26">
        <v>41.75</v>
      </c>
      <c r="CS26">
        <v>39.875</v>
      </c>
      <c r="CT26">
        <v>41.25</v>
      </c>
      <c r="CU26">
        <v>39.625</v>
      </c>
      <c r="CV26">
        <v>130.44</v>
      </c>
      <c r="CW26">
        <v>14.52</v>
      </c>
      <c r="CX26">
        <v>0</v>
      </c>
      <c r="CY26">
        <v>92.300000190734906</v>
      </c>
      <c r="CZ26">
        <v>0</v>
      </c>
      <c r="DA26">
        <v>750.02783999999997</v>
      </c>
      <c r="DB26">
        <v>-0.24930770063448099</v>
      </c>
      <c r="DC26">
        <v>-1.2176922756627999</v>
      </c>
      <c r="DD26">
        <v>1070.6048000000001</v>
      </c>
      <c r="DE26">
        <v>15</v>
      </c>
      <c r="DF26">
        <v>1599594349.5999999</v>
      </c>
      <c r="DG26" t="s">
        <v>326</v>
      </c>
      <c r="DH26">
        <v>1599594349.5999999</v>
      </c>
      <c r="DI26">
        <v>1599594349.5999999</v>
      </c>
      <c r="DJ26">
        <v>40</v>
      </c>
      <c r="DK26">
        <v>4.0000000000000001E-3</v>
      </c>
      <c r="DL26">
        <v>-1E-3</v>
      </c>
      <c r="DM26">
        <v>0.997</v>
      </c>
      <c r="DN26">
        <v>-5.3999999999999999E-2</v>
      </c>
      <c r="DO26">
        <v>400</v>
      </c>
      <c r="DP26">
        <v>20</v>
      </c>
      <c r="DQ26">
        <v>0.23</v>
      </c>
      <c r="DR26">
        <v>0.05</v>
      </c>
      <c r="DS26">
        <v>-7.2465802439024403</v>
      </c>
      <c r="DT26">
        <v>-0.145591777003484</v>
      </c>
      <c r="DU26">
        <v>5.0971088720041802E-2</v>
      </c>
      <c r="DV26">
        <v>1</v>
      </c>
      <c r="DW26">
        <v>749.945242424242</v>
      </c>
      <c r="DX26">
        <v>0.97874588016762798</v>
      </c>
      <c r="DY26">
        <v>0.23972219152443699</v>
      </c>
      <c r="DZ26">
        <v>1</v>
      </c>
      <c r="EA26">
        <v>2.2939685365853699</v>
      </c>
      <c r="EB26">
        <v>-2.26829268294796E-4</v>
      </c>
      <c r="EC26">
        <v>1.21607236822445E-3</v>
      </c>
      <c r="ED26">
        <v>1</v>
      </c>
      <c r="EE26">
        <v>3</v>
      </c>
      <c r="EF26">
        <v>3</v>
      </c>
      <c r="EG26" t="s">
        <v>327</v>
      </c>
      <c r="EH26">
        <v>100</v>
      </c>
      <c r="EI26">
        <v>100</v>
      </c>
      <c r="EJ26">
        <v>0.997</v>
      </c>
      <c r="EK26">
        <v>-5.3699999999999998E-2</v>
      </c>
      <c r="EL26">
        <v>0.99699999999995703</v>
      </c>
      <c r="EM26">
        <v>0</v>
      </c>
      <c r="EN26">
        <v>0</v>
      </c>
      <c r="EO26">
        <v>0</v>
      </c>
      <c r="EP26">
        <v>-5.3635000000003402E-2</v>
      </c>
      <c r="EQ26">
        <v>0</v>
      </c>
      <c r="ER26">
        <v>0</v>
      </c>
      <c r="ES26">
        <v>0</v>
      </c>
      <c r="ET26">
        <v>-1</v>
      </c>
      <c r="EU26">
        <v>-1</v>
      </c>
      <c r="EV26">
        <v>-1</v>
      </c>
      <c r="EW26">
        <v>-1</v>
      </c>
      <c r="EX26">
        <v>0.7</v>
      </c>
      <c r="EY26">
        <v>0.7</v>
      </c>
      <c r="EZ26">
        <v>2</v>
      </c>
      <c r="FA26">
        <v>499.32499999999999</v>
      </c>
      <c r="FB26">
        <v>485.33600000000001</v>
      </c>
      <c r="FC26">
        <v>21.614699999999999</v>
      </c>
      <c r="FD26">
        <v>28.6584</v>
      </c>
      <c r="FE26">
        <v>30.0001</v>
      </c>
      <c r="FF26">
        <v>28.703199999999999</v>
      </c>
      <c r="FG26">
        <v>28.6816</v>
      </c>
      <c r="FH26">
        <v>21.231999999999999</v>
      </c>
      <c r="FI26">
        <v>-30</v>
      </c>
      <c r="FJ26">
        <v>-30</v>
      </c>
      <c r="FK26">
        <v>21.622699999999998</v>
      </c>
      <c r="FL26">
        <v>400</v>
      </c>
      <c r="FM26">
        <v>15.2027</v>
      </c>
      <c r="FN26">
        <v>102.07599999999999</v>
      </c>
      <c r="FO26">
        <v>101.917</v>
      </c>
    </row>
    <row r="27" spans="1:171" x14ac:dyDescent="0.35">
      <c r="A27">
        <v>10</v>
      </c>
      <c r="B27">
        <v>1599594480.5999999</v>
      </c>
      <c r="C27">
        <v>1353.5999999046301</v>
      </c>
      <c r="D27" t="s">
        <v>328</v>
      </c>
      <c r="E27" t="s">
        <v>329</v>
      </c>
      <c r="F27">
        <v>1599594480.5999999</v>
      </c>
      <c r="G27">
        <f t="shared" si="0"/>
        <v>1.876754683113386E-3</v>
      </c>
      <c r="H27">
        <f t="shared" si="1"/>
        <v>3.3691085121720166</v>
      </c>
      <c r="I27">
        <f t="shared" si="2"/>
        <v>395.053</v>
      </c>
      <c r="J27">
        <f t="shared" si="3"/>
        <v>375.97246641561367</v>
      </c>
      <c r="K27">
        <f t="shared" si="4"/>
        <v>38.457900629304469</v>
      </c>
      <c r="L27">
        <f t="shared" si="5"/>
        <v>40.409632019472994</v>
      </c>
      <c r="M27">
        <f t="shared" si="6"/>
        <v>0.3630523072216269</v>
      </c>
      <c r="N27">
        <f t="shared" si="7"/>
        <v>2.9703110828794461</v>
      </c>
      <c r="O27">
        <f t="shared" si="8"/>
        <v>0.34007862321969673</v>
      </c>
      <c r="P27">
        <f t="shared" si="9"/>
        <v>0.21449197536952577</v>
      </c>
      <c r="Q27">
        <f t="shared" si="10"/>
        <v>16.470365206861636</v>
      </c>
      <c r="R27">
        <f t="shared" si="11"/>
        <v>23.101241714038508</v>
      </c>
      <c r="S27">
        <f t="shared" si="12"/>
        <v>22.989699999999999</v>
      </c>
      <c r="T27">
        <f t="shared" si="13"/>
        <v>2.8179643400389236</v>
      </c>
      <c r="U27">
        <f t="shared" si="14"/>
        <v>78.079208514928155</v>
      </c>
      <c r="V27">
        <f t="shared" si="15"/>
        <v>2.2675047620315993</v>
      </c>
      <c r="W27">
        <f t="shared" si="16"/>
        <v>2.9041082833185605</v>
      </c>
      <c r="X27">
        <f t="shared" si="17"/>
        <v>0.55045957800732426</v>
      </c>
      <c r="Y27">
        <f t="shared" si="18"/>
        <v>-82.764881525300325</v>
      </c>
      <c r="Z27">
        <f t="shared" si="19"/>
        <v>79.811488892338062</v>
      </c>
      <c r="AA27">
        <f t="shared" si="20"/>
        <v>5.5834322585124117</v>
      </c>
      <c r="AB27">
        <f t="shared" si="21"/>
        <v>19.100404832411783</v>
      </c>
      <c r="AC27">
        <v>1</v>
      </c>
      <c r="AD27">
        <v>0</v>
      </c>
      <c r="AE27">
        <f t="shared" si="22"/>
        <v>1</v>
      </c>
      <c r="AF27">
        <f t="shared" si="23"/>
        <v>0</v>
      </c>
      <c r="AG27">
        <f t="shared" si="24"/>
        <v>54753.335635027528</v>
      </c>
      <c r="AH27" t="s">
        <v>284</v>
      </c>
      <c r="AI27">
        <v>10473.6</v>
      </c>
      <c r="AJ27">
        <v>657.04846153846199</v>
      </c>
      <c r="AK27">
        <v>2915.37</v>
      </c>
      <c r="AL27">
        <f t="shared" si="25"/>
        <v>2258.3215384615378</v>
      </c>
      <c r="AM27">
        <f t="shared" si="26"/>
        <v>0.774626046937966</v>
      </c>
      <c r="AN27">
        <v>-1.5948008658744699</v>
      </c>
      <c r="AO27" t="s">
        <v>330</v>
      </c>
      <c r="AP27">
        <v>10468.6</v>
      </c>
      <c r="AQ27">
        <v>722.67420000000004</v>
      </c>
      <c r="AR27">
        <v>2407.27</v>
      </c>
      <c r="AS27">
        <f t="shared" si="27"/>
        <v>0.69979512061380733</v>
      </c>
      <c r="AT27">
        <v>0.5</v>
      </c>
      <c r="AU27">
        <f t="shared" si="28"/>
        <v>84.154777602065067</v>
      </c>
      <c r="AV27">
        <f t="shared" si="29"/>
        <v>3.3691085121720166</v>
      </c>
      <c r="AW27">
        <f t="shared" si="30"/>
        <v>29.445551371132627</v>
      </c>
      <c r="AX27">
        <f t="shared" si="31"/>
        <v>0.73036676401068434</v>
      </c>
      <c r="AY27">
        <f t="shared" si="32"/>
        <v>5.8985473189874814E-2</v>
      </c>
      <c r="AZ27">
        <f t="shared" si="33"/>
        <v>0.2110689702443016</v>
      </c>
      <c r="BA27" t="s">
        <v>331</v>
      </c>
      <c r="BB27">
        <v>649.08000000000004</v>
      </c>
      <c r="BC27">
        <f t="shared" si="34"/>
        <v>1758.19</v>
      </c>
      <c r="BD27">
        <f t="shared" si="35"/>
        <v>0.95814206655708423</v>
      </c>
      <c r="BE27">
        <f t="shared" si="36"/>
        <v>0.22419902130795261</v>
      </c>
      <c r="BF27">
        <f t="shared" si="37"/>
        <v>0.96250432472724368</v>
      </c>
      <c r="BG27">
        <f t="shared" si="38"/>
        <v>0.22499010497244723</v>
      </c>
      <c r="BH27">
        <f t="shared" si="39"/>
        <v>0.86056877713480329</v>
      </c>
      <c r="BI27">
        <f t="shared" si="40"/>
        <v>0.13943122286519671</v>
      </c>
      <c r="BJ27">
        <f t="shared" si="41"/>
        <v>99.8446</v>
      </c>
      <c r="BK27">
        <f t="shared" si="42"/>
        <v>84.154777602065067</v>
      </c>
      <c r="BL27">
        <f t="shared" si="43"/>
        <v>0.84285757669483441</v>
      </c>
      <c r="BM27">
        <f t="shared" si="44"/>
        <v>0.19571515338966888</v>
      </c>
      <c r="BN27">
        <v>6</v>
      </c>
      <c r="BO27">
        <v>0.5</v>
      </c>
      <c r="BP27" t="s">
        <v>285</v>
      </c>
      <c r="BQ27">
        <v>1599594480.5999999</v>
      </c>
      <c r="BR27">
        <v>395.053</v>
      </c>
      <c r="BS27">
        <v>399.98500000000001</v>
      </c>
      <c r="BT27">
        <v>22.1676</v>
      </c>
      <c r="BU27">
        <v>19.965699999999998</v>
      </c>
      <c r="BV27">
        <v>394.05200000000002</v>
      </c>
      <c r="BW27">
        <v>22.2195</v>
      </c>
      <c r="BX27">
        <v>500.06400000000002</v>
      </c>
      <c r="BY27">
        <v>102.18899999999999</v>
      </c>
      <c r="BZ27">
        <v>0.10014099999999999</v>
      </c>
      <c r="CA27">
        <v>23.488099999999999</v>
      </c>
      <c r="CB27">
        <v>22.989699999999999</v>
      </c>
      <c r="CC27">
        <v>999.9</v>
      </c>
      <c r="CD27">
        <v>0</v>
      </c>
      <c r="CE27">
        <v>0</v>
      </c>
      <c r="CF27">
        <v>10015</v>
      </c>
      <c r="CG27">
        <v>0</v>
      </c>
      <c r="CH27">
        <v>1.6245000000000001E-3</v>
      </c>
      <c r="CI27">
        <v>99.8446</v>
      </c>
      <c r="CJ27">
        <v>0.89969699999999997</v>
      </c>
      <c r="CK27">
        <v>0.100303</v>
      </c>
      <c r="CL27">
        <v>0</v>
      </c>
      <c r="CM27">
        <v>722.56200000000001</v>
      </c>
      <c r="CN27">
        <v>4.9998399999999998</v>
      </c>
      <c r="CO27">
        <v>678.51</v>
      </c>
      <c r="CP27">
        <v>872.19799999999998</v>
      </c>
      <c r="CQ27">
        <v>37.561999999999998</v>
      </c>
      <c r="CR27">
        <v>41.625</v>
      </c>
      <c r="CS27">
        <v>39.686999999999998</v>
      </c>
      <c r="CT27">
        <v>41.125</v>
      </c>
      <c r="CU27">
        <v>39.436999999999998</v>
      </c>
      <c r="CV27">
        <v>85.33</v>
      </c>
      <c r="CW27">
        <v>9.51</v>
      </c>
      <c r="CX27">
        <v>0</v>
      </c>
      <c r="CY27">
        <v>89.300000190734906</v>
      </c>
      <c r="CZ27">
        <v>0</v>
      </c>
      <c r="DA27">
        <v>722.67420000000004</v>
      </c>
      <c r="DB27">
        <v>-0.88438460106935202</v>
      </c>
      <c r="DC27">
        <v>-1.93446146913214</v>
      </c>
      <c r="DD27">
        <v>679.85347999999999</v>
      </c>
      <c r="DE27">
        <v>15</v>
      </c>
      <c r="DF27">
        <v>1599594443.0999999</v>
      </c>
      <c r="DG27" t="s">
        <v>332</v>
      </c>
      <c r="DH27">
        <v>1599594439.0999999</v>
      </c>
      <c r="DI27">
        <v>1599594443.0999999</v>
      </c>
      <c r="DJ27">
        <v>41</v>
      </c>
      <c r="DK27">
        <v>4.0000000000000001E-3</v>
      </c>
      <c r="DL27">
        <v>2E-3</v>
      </c>
      <c r="DM27">
        <v>1.0009999999999999</v>
      </c>
      <c r="DN27">
        <v>-5.1999999999999998E-2</v>
      </c>
      <c r="DO27">
        <v>400</v>
      </c>
      <c r="DP27">
        <v>20</v>
      </c>
      <c r="DQ27">
        <v>0.43</v>
      </c>
      <c r="DR27">
        <v>0.04</v>
      </c>
      <c r="DS27">
        <v>-4.9193139024390202</v>
      </c>
      <c r="DT27">
        <v>7.1006550522640599E-2</v>
      </c>
      <c r="DU27">
        <v>3.9778073067534198E-2</v>
      </c>
      <c r="DV27">
        <v>1</v>
      </c>
      <c r="DW27">
        <v>722.618882352941</v>
      </c>
      <c r="DX27">
        <v>0.51383498184568499</v>
      </c>
      <c r="DY27">
        <v>0.20187062903021</v>
      </c>
      <c r="DZ27">
        <v>1</v>
      </c>
      <c r="EA27">
        <v>2.2115078048780501</v>
      </c>
      <c r="EB27">
        <v>-9.9846689895426999E-3</v>
      </c>
      <c r="EC27">
        <v>3.07192123263082E-3</v>
      </c>
      <c r="ED27">
        <v>1</v>
      </c>
      <c r="EE27">
        <v>3</v>
      </c>
      <c r="EF27">
        <v>3</v>
      </c>
      <c r="EG27" t="s">
        <v>327</v>
      </c>
      <c r="EH27">
        <v>100</v>
      </c>
      <c r="EI27">
        <v>100</v>
      </c>
      <c r="EJ27">
        <v>1.0009999999999999</v>
      </c>
      <c r="EK27">
        <v>-5.1900000000000002E-2</v>
      </c>
      <c r="EL27">
        <v>1.0006500000001199</v>
      </c>
      <c r="EM27">
        <v>0</v>
      </c>
      <c r="EN27">
        <v>0</v>
      </c>
      <c r="EO27">
        <v>0</v>
      </c>
      <c r="EP27">
        <v>-5.1884999999998599E-2</v>
      </c>
      <c r="EQ27">
        <v>0</v>
      </c>
      <c r="ER27">
        <v>0</v>
      </c>
      <c r="ES27">
        <v>0</v>
      </c>
      <c r="ET27">
        <v>-1</v>
      </c>
      <c r="EU27">
        <v>-1</v>
      </c>
      <c r="EV27">
        <v>-1</v>
      </c>
      <c r="EW27">
        <v>-1</v>
      </c>
      <c r="EX27">
        <v>0.7</v>
      </c>
      <c r="EY27">
        <v>0.6</v>
      </c>
      <c r="EZ27">
        <v>2</v>
      </c>
      <c r="FA27">
        <v>499.36200000000002</v>
      </c>
      <c r="FB27">
        <v>485.065</v>
      </c>
      <c r="FC27">
        <v>21.656600000000001</v>
      </c>
      <c r="FD27">
        <v>28.6584</v>
      </c>
      <c r="FE27">
        <v>30.0001</v>
      </c>
      <c r="FF27">
        <v>28.7057</v>
      </c>
      <c r="FG27">
        <v>28.684100000000001</v>
      </c>
      <c r="FH27">
        <v>21.230599999999999</v>
      </c>
      <c r="FI27">
        <v>-30</v>
      </c>
      <c r="FJ27">
        <v>-30</v>
      </c>
      <c r="FK27">
        <v>21.657599999999999</v>
      </c>
      <c r="FL27">
        <v>400</v>
      </c>
      <c r="FM27">
        <v>15.2027</v>
      </c>
      <c r="FN27">
        <v>102.077</v>
      </c>
      <c r="FO27">
        <v>101.913</v>
      </c>
    </row>
    <row r="28" spans="1:171" x14ac:dyDescent="0.35">
      <c r="A28">
        <v>11</v>
      </c>
      <c r="B28">
        <v>1599594564.5999999</v>
      </c>
      <c r="C28">
        <v>1437.5999999046301</v>
      </c>
      <c r="D28" t="s">
        <v>333</v>
      </c>
      <c r="E28" t="s">
        <v>334</v>
      </c>
      <c r="F28">
        <v>1599594564.5999999</v>
      </c>
      <c r="G28">
        <f t="shared" si="0"/>
        <v>1.8117590871217536E-3</v>
      </c>
      <c r="H28">
        <f t="shared" si="1"/>
        <v>1.2911118483559778</v>
      </c>
      <c r="I28">
        <f t="shared" si="2"/>
        <v>397.63900000000001</v>
      </c>
      <c r="J28">
        <f t="shared" si="3"/>
        <v>387.85631264045861</v>
      </c>
      <c r="K28">
        <f t="shared" si="4"/>
        <v>39.674590834847265</v>
      </c>
      <c r="L28">
        <f t="shared" si="5"/>
        <v>40.675281311206298</v>
      </c>
      <c r="M28">
        <f t="shared" si="6"/>
        <v>0.34561470976810366</v>
      </c>
      <c r="N28">
        <f t="shared" si="7"/>
        <v>2.9677154654694653</v>
      </c>
      <c r="O28">
        <f t="shared" si="8"/>
        <v>0.32470970840762364</v>
      </c>
      <c r="P28">
        <f t="shared" si="9"/>
        <v>0.2047163432741877</v>
      </c>
      <c r="Q28">
        <f t="shared" si="10"/>
        <v>8.2403928197993022</v>
      </c>
      <c r="R28">
        <f t="shared" si="11"/>
        <v>23.075302153364536</v>
      </c>
      <c r="S28">
        <f t="shared" si="12"/>
        <v>22.985199999999999</v>
      </c>
      <c r="T28">
        <f t="shared" si="13"/>
        <v>2.8171968519082959</v>
      </c>
      <c r="U28">
        <f t="shared" si="14"/>
        <v>77.815108067909591</v>
      </c>
      <c r="V28">
        <f t="shared" si="15"/>
        <v>2.2606118787773197</v>
      </c>
      <c r="W28">
        <f t="shared" si="16"/>
        <v>2.9051066494754125</v>
      </c>
      <c r="X28">
        <f t="shared" si="17"/>
        <v>0.55658497313097621</v>
      </c>
      <c r="Y28">
        <f t="shared" si="18"/>
        <v>-79.89857574206934</v>
      </c>
      <c r="Z28">
        <f t="shared" si="19"/>
        <v>81.373699182294871</v>
      </c>
      <c r="AA28">
        <f t="shared" si="20"/>
        <v>5.6977347201513577</v>
      </c>
      <c r="AB28">
        <f t="shared" si="21"/>
        <v>15.413250980176187</v>
      </c>
      <c r="AC28">
        <v>1</v>
      </c>
      <c r="AD28">
        <v>0</v>
      </c>
      <c r="AE28">
        <f t="shared" si="22"/>
        <v>1</v>
      </c>
      <c r="AF28">
        <f t="shared" si="23"/>
        <v>0</v>
      </c>
      <c r="AG28">
        <f t="shared" si="24"/>
        <v>54675.246838729698</v>
      </c>
      <c r="AH28" t="s">
        <v>284</v>
      </c>
      <c r="AI28">
        <v>10473.6</v>
      </c>
      <c r="AJ28">
        <v>657.04846153846199</v>
      </c>
      <c r="AK28">
        <v>2915.37</v>
      </c>
      <c r="AL28">
        <f t="shared" si="25"/>
        <v>2258.3215384615378</v>
      </c>
      <c r="AM28">
        <f t="shared" si="26"/>
        <v>0.774626046937966</v>
      </c>
      <c r="AN28">
        <v>-1.5948008658744699</v>
      </c>
      <c r="AO28" t="s">
        <v>335</v>
      </c>
      <c r="AP28">
        <v>10464.4</v>
      </c>
      <c r="AQ28">
        <v>685.55080769230801</v>
      </c>
      <c r="AR28">
        <v>2433.4</v>
      </c>
      <c r="AS28">
        <f t="shared" si="27"/>
        <v>0.71827450986590446</v>
      </c>
      <c r="AT28">
        <v>0.5</v>
      </c>
      <c r="AU28">
        <f t="shared" si="28"/>
        <v>42.178254337362915</v>
      </c>
      <c r="AV28">
        <f t="shared" si="29"/>
        <v>1.2911118483559778</v>
      </c>
      <c r="AW28">
        <f t="shared" si="30"/>
        <v>15.147782480584404</v>
      </c>
      <c r="AX28">
        <f t="shared" si="31"/>
        <v>0.72766910495602855</v>
      </c>
      <c r="AY28">
        <f t="shared" si="32"/>
        <v>6.8421814974784501E-2</v>
      </c>
      <c r="AZ28">
        <f t="shared" si="33"/>
        <v>0.19806443659077824</v>
      </c>
      <c r="BA28" t="s">
        <v>336</v>
      </c>
      <c r="BB28">
        <v>662.69</v>
      </c>
      <c r="BC28">
        <f t="shared" si="34"/>
        <v>1770.71</v>
      </c>
      <c r="BD28">
        <f t="shared" si="35"/>
        <v>0.98708946824024946</v>
      </c>
      <c r="BE28">
        <f t="shared" si="36"/>
        <v>0.21395404584761255</v>
      </c>
      <c r="BF28">
        <f t="shared" si="37"/>
        <v>0.98395455767807583</v>
      </c>
      <c r="BG28">
        <f t="shared" si="38"/>
        <v>0.21341956483678481</v>
      </c>
      <c r="BH28">
        <f t="shared" si="39"/>
        <v>0.95417336303646005</v>
      </c>
      <c r="BI28">
        <f t="shared" si="40"/>
        <v>4.5826636963539946E-2</v>
      </c>
      <c r="BJ28">
        <f t="shared" si="41"/>
        <v>50.052199999999999</v>
      </c>
      <c r="BK28">
        <f t="shared" si="42"/>
        <v>42.178254337362915</v>
      </c>
      <c r="BL28">
        <f t="shared" si="43"/>
        <v>0.84268532326976464</v>
      </c>
      <c r="BM28">
        <f t="shared" si="44"/>
        <v>0.19537064653952937</v>
      </c>
      <c r="BN28">
        <v>6</v>
      </c>
      <c r="BO28">
        <v>0.5</v>
      </c>
      <c r="BP28" t="s">
        <v>285</v>
      </c>
      <c r="BQ28">
        <v>1599594564.5999999</v>
      </c>
      <c r="BR28">
        <v>397.63900000000001</v>
      </c>
      <c r="BS28">
        <v>400.053</v>
      </c>
      <c r="BT28">
        <v>22.099599999999999</v>
      </c>
      <c r="BU28">
        <v>19.973400000000002</v>
      </c>
      <c r="BV28">
        <v>396.65</v>
      </c>
      <c r="BW28">
        <v>22.151</v>
      </c>
      <c r="BX28">
        <v>499.96800000000002</v>
      </c>
      <c r="BY28">
        <v>102.19199999999999</v>
      </c>
      <c r="BZ28">
        <v>9.9981700000000007E-2</v>
      </c>
      <c r="CA28">
        <v>23.4938</v>
      </c>
      <c r="CB28">
        <v>22.985199999999999</v>
      </c>
      <c r="CC28">
        <v>999.9</v>
      </c>
      <c r="CD28">
        <v>0</v>
      </c>
      <c r="CE28">
        <v>0</v>
      </c>
      <c r="CF28">
        <v>10000</v>
      </c>
      <c r="CG28">
        <v>0</v>
      </c>
      <c r="CH28">
        <v>1.6245000000000001E-3</v>
      </c>
      <c r="CI28">
        <v>50.052199999999999</v>
      </c>
      <c r="CJ28">
        <v>0.90050200000000002</v>
      </c>
      <c r="CK28">
        <v>9.9498400000000001E-2</v>
      </c>
      <c r="CL28">
        <v>0</v>
      </c>
      <c r="CM28">
        <v>686.05799999999999</v>
      </c>
      <c r="CN28">
        <v>4.9998399999999998</v>
      </c>
      <c r="CO28">
        <v>310.23599999999999</v>
      </c>
      <c r="CP28">
        <v>414.38799999999998</v>
      </c>
      <c r="CQ28">
        <v>37.311999999999998</v>
      </c>
      <c r="CR28">
        <v>41.5</v>
      </c>
      <c r="CS28">
        <v>39.5</v>
      </c>
      <c r="CT28">
        <v>41</v>
      </c>
      <c r="CU28">
        <v>39.25</v>
      </c>
      <c r="CV28">
        <v>40.57</v>
      </c>
      <c r="CW28">
        <v>4.4800000000000004</v>
      </c>
      <c r="CX28">
        <v>0</v>
      </c>
      <c r="CY28">
        <v>83.700000047683702</v>
      </c>
      <c r="CZ28">
        <v>0</v>
      </c>
      <c r="DA28">
        <v>685.55080769230801</v>
      </c>
      <c r="DB28">
        <v>1.4776410089993399</v>
      </c>
      <c r="DC28">
        <v>-0.41702570648616899</v>
      </c>
      <c r="DD28">
        <v>309.95800000000003</v>
      </c>
      <c r="DE28">
        <v>15</v>
      </c>
      <c r="DF28">
        <v>1599594537.0999999</v>
      </c>
      <c r="DG28" t="s">
        <v>337</v>
      </c>
      <c r="DH28">
        <v>1599594531.0999999</v>
      </c>
      <c r="DI28">
        <v>1599594537.0999999</v>
      </c>
      <c r="DJ28">
        <v>42</v>
      </c>
      <c r="DK28">
        <v>-1.0999999999999999E-2</v>
      </c>
      <c r="DL28">
        <v>0</v>
      </c>
      <c r="DM28">
        <v>0.98899999999999999</v>
      </c>
      <c r="DN28">
        <v>-5.0999999999999997E-2</v>
      </c>
      <c r="DO28">
        <v>400</v>
      </c>
      <c r="DP28">
        <v>20</v>
      </c>
      <c r="DQ28">
        <v>0.4</v>
      </c>
      <c r="DR28">
        <v>7.0000000000000007E-2</v>
      </c>
      <c r="DS28">
        <v>-2.32579682926829</v>
      </c>
      <c r="DT28">
        <v>-0.261443414634145</v>
      </c>
      <c r="DU28">
        <v>5.7206175064901998E-2</v>
      </c>
      <c r="DV28">
        <v>1</v>
      </c>
      <c r="DW28">
        <v>685.56078787878801</v>
      </c>
      <c r="DX28">
        <v>-0.76221752725409497</v>
      </c>
      <c r="DY28">
        <v>0.29774961594009902</v>
      </c>
      <c r="DZ28">
        <v>1</v>
      </c>
      <c r="EA28">
        <v>2.1327287804878101</v>
      </c>
      <c r="EB28">
        <v>-6.7550801393725199E-2</v>
      </c>
      <c r="EC28">
        <v>7.6097261881838702E-3</v>
      </c>
      <c r="ED28">
        <v>1</v>
      </c>
      <c r="EE28">
        <v>3</v>
      </c>
      <c r="EF28">
        <v>3</v>
      </c>
      <c r="EG28" t="s">
        <v>327</v>
      </c>
      <c r="EH28">
        <v>100</v>
      </c>
      <c r="EI28">
        <v>100</v>
      </c>
      <c r="EJ28">
        <v>0.98899999999999999</v>
      </c>
      <c r="EK28">
        <v>-5.1400000000000001E-2</v>
      </c>
      <c r="EL28">
        <v>0.98945000000003303</v>
      </c>
      <c r="EM28">
        <v>0</v>
      </c>
      <c r="EN28">
        <v>0</v>
      </c>
      <c r="EO28">
        <v>0</v>
      </c>
      <c r="EP28">
        <v>-5.1414999999998698E-2</v>
      </c>
      <c r="EQ28">
        <v>0</v>
      </c>
      <c r="ER28">
        <v>0</v>
      </c>
      <c r="ES28">
        <v>0</v>
      </c>
      <c r="ET28">
        <v>-1</v>
      </c>
      <c r="EU28">
        <v>-1</v>
      </c>
      <c r="EV28">
        <v>-1</v>
      </c>
      <c r="EW28">
        <v>-1</v>
      </c>
      <c r="EX28">
        <v>0.6</v>
      </c>
      <c r="EY28">
        <v>0.5</v>
      </c>
      <c r="EZ28">
        <v>2</v>
      </c>
      <c r="FA28">
        <v>498.76499999999999</v>
      </c>
      <c r="FB28">
        <v>484.99599999999998</v>
      </c>
      <c r="FC28">
        <v>21.654599999999999</v>
      </c>
      <c r="FD28">
        <v>28.660900000000002</v>
      </c>
      <c r="FE28">
        <v>30.0002</v>
      </c>
      <c r="FF28">
        <v>28.708100000000002</v>
      </c>
      <c r="FG28">
        <v>28.684100000000001</v>
      </c>
      <c r="FH28">
        <v>21.229399999999998</v>
      </c>
      <c r="FI28">
        <v>-30</v>
      </c>
      <c r="FJ28">
        <v>-30</v>
      </c>
      <c r="FK28">
        <v>21.659700000000001</v>
      </c>
      <c r="FL28">
        <v>400</v>
      </c>
      <c r="FM28">
        <v>15.2027</v>
      </c>
      <c r="FN28">
        <v>102.074</v>
      </c>
      <c r="FO28">
        <v>101.91500000000001</v>
      </c>
    </row>
    <row r="29" spans="1:171" x14ac:dyDescent="0.35">
      <c r="A29">
        <v>12</v>
      </c>
      <c r="B29">
        <v>1599594656.5999999</v>
      </c>
      <c r="C29">
        <v>1529.5999999046301</v>
      </c>
      <c r="D29" t="s">
        <v>338</v>
      </c>
      <c r="E29" t="s">
        <v>339</v>
      </c>
      <c r="F29">
        <v>1599594656.5999999</v>
      </c>
      <c r="G29">
        <f t="shared" si="0"/>
        <v>1.7352348439276788E-3</v>
      </c>
      <c r="H29">
        <f t="shared" si="1"/>
        <v>-1.0581490095616646</v>
      </c>
      <c r="I29">
        <f t="shared" si="2"/>
        <v>400.41300000000001</v>
      </c>
      <c r="J29">
        <f t="shared" si="3"/>
        <v>402.28078845951472</v>
      </c>
      <c r="K29">
        <f t="shared" si="4"/>
        <v>41.14967939204373</v>
      </c>
      <c r="L29">
        <f t="shared" si="5"/>
        <v>40.958621557600495</v>
      </c>
      <c r="M29">
        <f t="shared" si="6"/>
        <v>0.3259715036913558</v>
      </c>
      <c r="N29">
        <f t="shared" si="7"/>
        <v>2.9697987448104204</v>
      </c>
      <c r="O29">
        <f t="shared" si="8"/>
        <v>0.30731869247290955</v>
      </c>
      <c r="P29">
        <f t="shared" si="9"/>
        <v>0.19366106067815114</v>
      </c>
      <c r="Q29">
        <f t="shared" si="10"/>
        <v>1.9948084861285743E-3</v>
      </c>
      <c r="R29">
        <f t="shared" si="11"/>
        <v>23.045389727956138</v>
      </c>
      <c r="S29">
        <f t="shared" si="12"/>
        <v>22.976900000000001</v>
      </c>
      <c r="T29">
        <f t="shared" si="13"/>
        <v>2.8157817423715108</v>
      </c>
      <c r="U29">
        <f t="shared" si="14"/>
        <v>77.54491813827201</v>
      </c>
      <c r="V29">
        <f t="shared" si="15"/>
        <v>2.2525180694269502</v>
      </c>
      <c r="W29">
        <f t="shared" si="16"/>
        <v>2.9047913435287103</v>
      </c>
      <c r="X29">
        <f t="shared" si="17"/>
        <v>0.56326367294456059</v>
      </c>
      <c r="Y29">
        <f t="shared" si="18"/>
        <v>-76.52385661721064</v>
      </c>
      <c r="Z29">
        <f t="shared" si="19"/>
        <v>82.471522593056051</v>
      </c>
      <c r="AA29">
        <f t="shared" si="20"/>
        <v>5.7702578029425871</v>
      </c>
      <c r="AB29">
        <f t="shared" si="21"/>
        <v>11.719918587274123</v>
      </c>
      <c r="AC29">
        <v>1</v>
      </c>
      <c r="AD29">
        <v>0</v>
      </c>
      <c r="AE29">
        <f t="shared" si="22"/>
        <v>1</v>
      </c>
      <c r="AF29">
        <f t="shared" si="23"/>
        <v>0</v>
      </c>
      <c r="AG29">
        <f t="shared" si="24"/>
        <v>54737.436894731509</v>
      </c>
      <c r="AH29" t="s">
        <v>340</v>
      </c>
      <c r="AI29">
        <v>10464.5</v>
      </c>
      <c r="AJ29">
        <v>628.10239999999999</v>
      </c>
      <c r="AK29">
        <v>2530.4499999999998</v>
      </c>
      <c r="AL29">
        <f t="shared" si="25"/>
        <v>1902.3475999999998</v>
      </c>
      <c r="AM29">
        <f t="shared" si="26"/>
        <v>0.75178233120591198</v>
      </c>
      <c r="AN29">
        <v>-1.0581490095616599</v>
      </c>
      <c r="AO29" t="s">
        <v>341</v>
      </c>
      <c r="AP29" t="s">
        <v>341</v>
      </c>
      <c r="AQ29">
        <v>0</v>
      </c>
      <c r="AR29">
        <v>0</v>
      </c>
      <c r="AS29" t="e">
        <f t="shared" si="27"/>
        <v>#DIV/0!</v>
      </c>
      <c r="AT29">
        <v>0.5</v>
      </c>
      <c r="AU29">
        <f t="shared" si="28"/>
        <v>2.0998656021503997E-2</v>
      </c>
      <c r="AV29">
        <f t="shared" si="29"/>
        <v>-1.0581490095616646</v>
      </c>
      <c r="AW29" t="e">
        <f t="shared" si="30"/>
        <v>#DIV/0!</v>
      </c>
      <c r="AX29" t="e">
        <f t="shared" si="31"/>
        <v>#DIV/0!</v>
      </c>
      <c r="AY29">
        <f t="shared" si="32"/>
        <v>-2.2205881646189667E-13</v>
      </c>
      <c r="AZ29" t="e">
        <f t="shared" si="33"/>
        <v>#DIV/0!</v>
      </c>
      <c r="BA29" t="s">
        <v>341</v>
      </c>
      <c r="BB29">
        <v>0</v>
      </c>
      <c r="BC29">
        <f t="shared" si="34"/>
        <v>0</v>
      </c>
      <c r="BD29" t="e">
        <f t="shared" si="35"/>
        <v>#DIV/0!</v>
      </c>
      <c r="BE29">
        <f t="shared" si="36"/>
        <v>1</v>
      </c>
      <c r="BF29">
        <f t="shared" si="37"/>
        <v>0</v>
      </c>
      <c r="BG29">
        <f t="shared" si="38"/>
        <v>1.33017225663701</v>
      </c>
      <c r="BH29" t="e">
        <f t="shared" si="39"/>
        <v>#DIV/0!</v>
      </c>
      <c r="BI29" t="e">
        <f t="shared" si="40"/>
        <v>#DIV/0!</v>
      </c>
      <c r="BJ29">
        <f t="shared" si="41"/>
        <v>4.9998399999999998E-2</v>
      </c>
      <c r="BK29">
        <f t="shared" si="42"/>
        <v>2.0998656021503997E-2</v>
      </c>
      <c r="BL29">
        <f t="shared" si="43"/>
        <v>0.41998655999999995</v>
      </c>
      <c r="BM29">
        <f t="shared" si="44"/>
        <v>9.4996959999999991E-2</v>
      </c>
      <c r="BN29">
        <v>6</v>
      </c>
      <c r="BO29">
        <v>0.5</v>
      </c>
      <c r="BP29" t="s">
        <v>285</v>
      </c>
      <c r="BQ29">
        <v>1599594656.5999999</v>
      </c>
      <c r="BR29">
        <v>400.41300000000001</v>
      </c>
      <c r="BS29">
        <v>399.97699999999998</v>
      </c>
      <c r="BT29">
        <v>22.020700000000001</v>
      </c>
      <c r="BU29">
        <v>19.984300000000001</v>
      </c>
      <c r="BV29">
        <v>399.41399999999999</v>
      </c>
      <c r="BW29">
        <v>22.072099999999999</v>
      </c>
      <c r="BX29">
        <v>500.00700000000001</v>
      </c>
      <c r="BY29">
        <v>102.191</v>
      </c>
      <c r="BZ29">
        <v>9.99385E-2</v>
      </c>
      <c r="CA29">
        <v>23.492000000000001</v>
      </c>
      <c r="CB29">
        <v>22.976900000000001</v>
      </c>
      <c r="CC29">
        <v>999.9</v>
      </c>
      <c r="CD29">
        <v>0</v>
      </c>
      <c r="CE29">
        <v>0</v>
      </c>
      <c r="CF29">
        <v>10011.9</v>
      </c>
      <c r="CG29">
        <v>0</v>
      </c>
      <c r="CH29">
        <v>1.56716E-3</v>
      </c>
      <c r="CI29">
        <v>4.9998399999999998E-2</v>
      </c>
      <c r="CJ29">
        <v>0</v>
      </c>
      <c r="CK29">
        <v>0</v>
      </c>
      <c r="CL29">
        <v>0</v>
      </c>
      <c r="CM29">
        <v>626.92999999999995</v>
      </c>
      <c r="CN29">
        <v>4.9998399999999998E-2</v>
      </c>
      <c r="CO29">
        <v>-0.85</v>
      </c>
      <c r="CP29">
        <v>-0.38</v>
      </c>
      <c r="CQ29">
        <v>37</v>
      </c>
      <c r="CR29">
        <v>41.311999999999998</v>
      </c>
      <c r="CS29">
        <v>39.311999999999998</v>
      </c>
      <c r="CT29">
        <v>40.75</v>
      </c>
      <c r="CU29">
        <v>38.875</v>
      </c>
      <c r="CV29">
        <v>0</v>
      </c>
      <c r="CW29">
        <v>0</v>
      </c>
      <c r="CX29">
        <v>0</v>
      </c>
      <c r="CY29">
        <v>91</v>
      </c>
      <c r="CZ29">
        <v>0</v>
      </c>
      <c r="DA29">
        <v>628.10239999999999</v>
      </c>
      <c r="DB29">
        <v>-7.6715384111384397</v>
      </c>
      <c r="DC29">
        <v>-7.9484616711459397</v>
      </c>
      <c r="DD29">
        <v>-3.7427999999999999</v>
      </c>
      <c r="DE29">
        <v>15</v>
      </c>
      <c r="DF29">
        <v>1599594616.5999999</v>
      </c>
      <c r="DG29" t="s">
        <v>342</v>
      </c>
      <c r="DH29">
        <v>1599594613.0999999</v>
      </c>
      <c r="DI29">
        <v>1599594616.5999999</v>
      </c>
      <c r="DJ29">
        <v>43</v>
      </c>
      <c r="DK29">
        <v>0.01</v>
      </c>
      <c r="DL29">
        <v>0</v>
      </c>
      <c r="DM29">
        <v>0.999</v>
      </c>
      <c r="DN29">
        <v>-5.0999999999999997E-2</v>
      </c>
      <c r="DO29">
        <v>400</v>
      </c>
      <c r="DP29">
        <v>20</v>
      </c>
      <c r="DQ29">
        <v>0.59</v>
      </c>
      <c r="DR29">
        <v>0.04</v>
      </c>
      <c r="DS29">
        <v>0.29806665853658498</v>
      </c>
      <c r="DT29">
        <v>0.240898536585366</v>
      </c>
      <c r="DU29">
        <v>4.59253037758902E-2</v>
      </c>
      <c r="DV29">
        <v>1</v>
      </c>
      <c r="DW29">
        <v>627.89342857142901</v>
      </c>
      <c r="DX29">
        <v>0.32289628180088498</v>
      </c>
      <c r="DY29">
        <v>1.9479849557311999</v>
      </c>
      <c r="DZ29">
        <v>1</v>
      </c>
      <c r="EA29">
        <v>2.04482146341463</v>
      </c>
      <c r="EB29">
        <v>-3.4072055749124801E-2</v>
      </c>
      <c r="EC29">
        <v>3.7147265014222598E-3</v>
      </c>
      <c r="ED29">
        <v>1</v>
      </c>
      <c r="EE29">
        <v>3</v>
      </c>
      <c r="EF29">
        <v>3</v>
      </c>
      <c r="EG29" t="s">
        <v>327</v>
      </c>
      <c r="EH29">
        <v>100</v>
      </c>
      <c r="EI29">
        <v>100</v>
      </c>
      <c r="EJ29">
        <v>0.999</v>
      </c>
      <c r="EK29">
        <v>-5.1400000000000001E-2</v>
      </c>
      <c r="EL29">
        <v>0.99904999999995403</v>
      </c>
      <c r="EM29">
        <v>0</v>
      </c>
      <c r="EN29">
        <v>0</v>
      </c>
      <c r="EO29">
        <v>0</v>
      </c>
      <c r="EP29">
        <v>-5.13571428571531E-2</v>
      </c>
      <c r="EQ29">
        <v>0</v>
      </c>
      <c r="ER29">
        <v>0</v>
      </c>
      <c r="ES29">
        <v>0</v>
      </c>
      <c r="ET29">
        <v>-1</v>
      </c>
      <c r="EU29">
        <v>-1</v>
      </c>
      <c r="EV29">
        <v>-1</v>
      </c>
      <c r="EW29">
        <v>-1</v>
      </c>
      <c r="EX29">
        <v>0.7</v>
      </c>
      <c r="EY29">
        <v>0.7</v>
      </c>
      <c r="EZ29">
        <v>2</v>
      </c>
      <c r="FA29">
        <v>499.17599999999999</v>
      </c>
      <c r="FB29">
        <v>485.15100000000001</v>
      </c>
      <c r="FC29">
        <v>21.812799999999999</v>
      </c>
      <c r="FD29">
        <v>28.660900000000002</v>
      </c>
      <c r="FE29">
        <v>30.0001</v>
      </c>
      <c r="FF29">
        <v>28.7057</v>
      </c>
      <c r="FG29">
        <v>28.684100000000001</v>
      </c>
      <c r="FH29">
        <v>21.234100000000002</v>
      </c>
      <c r="FI29">
        <v>-30</v>
      </c>
      <c r="FJ29">
        <v>-30</v>
      </c>
      <c r="FK29">
        <v>21.8233</v>
      </c>
      <c r="FL29">
        <v>400</v>
      </c>
      <c r="FM29">
        <v>15.2027</v>
      </c>
      <c r="FN29">
        <v>102.07299999999999</v>
      </c>
      <c r="FO29">
        <v>101.916</v>
      </c>
    </row>
    <row r="30" spans="1:171" x14ac:dyDescent="0.35">
      <c r="A30">
        <v>13</v>
      </c>
      <c r="B30">
        <v>1599597089.5999999</v>
      </c>
      <c r="C30">
        <v>3962.5999999046298</v>
      </c>
      <c r="D30" t="s">
        <v>343</v>
      </c>
      <c r="E30" t="s">
        <v>344</v>
      </c>
      <c r="F30">
        <v>1599597089.5999999</v>
      </c>
      <c r="G30">
        <f t="shared" si="0"/>
        <v>1.0676853937680486E-3</v>
      </c>
      <c r="H30">
        <f t="shared" si="1"/>
        <v>-1.0753549936874007</v>
      </c>
      <c r="I30">
        <f t="shared" si="2"/>
        <v>400.77499999999998</v>
      </c>
      <c r="J30">
        <f t="shared" si="3"/>
        <v>407.1667584551214</v>
      </c>
      <c r="K30">
        <f t="shared" si="4"/>
        <v>41.642182581317726</v>
      </c>
      <c r="L30">
        <f t="shared" si="5"/>
        <v>40.988478006775004</v>
      </c>
      <c r="M30">
        <f t="shared" si="6"/>
        <v>0.16548818442773197</v>
      </c>
      <c r="N30">
        <f t="shared" si="7"/>
        <v>2.965841539062041</v>
      </c>
      <c r="O30">
        <f t="shared" si="8"/>
        <v>0.16052415096420955</v>
      </c>
      <c r="P30">
        <f t="shared" si="9"/>
        <v>0.10076118973370306</v>
      </c>
      <c r="Q30">
        <f t="shared" si="10"/>
        <v>1.9948084861285743E-3</v>
      </c>
      <c r="R30">
        <f t="shared" si="11"/>
        <v>23.083239379533747</v>
      </c>
      <c r="S30">
        <f t="shared" si="12"/>
        <v>23.0015</v>
      </c>
      <c r="T30">
        <f t="shared" si="13"/>
        <v>2.8199777332198743</v>
      </c>
      <c r="U30">
        <f t="shared" si="14"/>
        <v>74.832719830327264</v>
      </c>
      <c r="V30">
        <f t="shared" si="15"/>
        <v>2.1562838872276</v>
      </c>
      <c r="W30">
        <f t="shared" si="16"/>
        <v>2.8814720246927714</v>
      </c>
      <c r="X30">
        <f t="shared" si="17"/>
        <v>0.66369384599227432</v>
      </c>
      <c r="Y30">
        <f t="shared" si="18"/>
        <v>-47.084925865170945</v>
      </c>
      <c r="Z30">
        <f t="shared" si="19"/>
        <v>57.066328867341397</v>
      </c>
      <c r="AA30">
        <f t="shared" si="20"/>
        <v>3.99586054682492</v>
      </c>
      <c r="AB30">
        <f t="shared" si="21"/>
        <v>13.979258357481498</v>
      </c>
      <c r="AC30">
        <v>2</v>
      </c>
      <c r="AD30">
        <v>0</v>
      </c>
      <c r="AE30">
        <f t="shared" si="22"/>
        <v>1</v>
      </c>
      <c r="AF30">
        <f t="shared" si="23"/>
        <v>0</v>
      </c>
      <c r="AG30">
        <f t="shared" si="24"/>
        <v>54644.15296247894</v>
      </c>
      <c r="AH30" t="s">
        <v>345</v>
      </c>
      <c r="AI30">
        <v>10476.4</v>
      </c>
      <c r="AJ30">
        <v>652.82159999999999</v>
      </c>
      <c r="AK30">
        <v>2984.44</v>
      </c>
      <c r="AL30">
        <f t="shared" si="25"/>
        <v>2331.6184000000003</v>
      </c>
      <c r="AM30">
        <f t="shared" si="26"/>
        <v>0.78125825950597105</v>
      </c>
      <c r="AN30">
        <v>-1.0753549936874001</v>
      </c>
      <c r="AO30" t="s">
        <v>341</v>
      </c>
      <c r="AP30" t="s">
        <v>341</v>
      </c>
      <c r="AQ30">
        <v>0</v>
      </c>
      <c r="AR30">
        <v>0</v>
      </c>
      <c r="AS30" t="e">
        <f t="shared" si="27"/>
        <v>#DIV/0!</v>
      </c>
      <c r="AT30">
        <v>0.5</v>
      </c>
      <c r="AU30">
        <f t="shared" si="28"/>
        <v>2.0998656021503997E-2</v>
      </c>
      <c r="AV30">
        <f t="shared" si="29"/>
        <v>-1.0753549936874007</v>
      </c>
      <c r="AW30" t="e">
        <f t="shared" si="30"/>
        <v>#DIV/0!</v>
      </c>
      <c r="AX30" t="e">
        <f t="shared" si="31"/>
        <v>#DIV/0!</v>
      </c>
      <c r="AY30">
        <f t="shared" si="32"/>
        <v>-3.1722688065985241E-14</v>
      </c>
      <c r="AZ30" t="e">
        <f t="shared" si="33"/>
        <v>#DIV/0!</v>
      </c>
      <c r="BA30" t="s">
        <v>341</v>
      </c>
      <c r="BB30">
        <v>0</v>
      </c>
      <c r="BC30">
        <f t="shared" si="34"/>
        <v>0</v>
      </c>
      <c r="BD30" t="e">
        <f t="shared" si="35"/>
        <v>#DIV/0!</v>
      </c>
      <c r="BE30">
        <f t="shared" si="36"/>
        <v>1</v>
      </c>
      <c r="BF30">
        <f t="shared" si="37"/>
        <v>0</v>
      </c>
      <c r="BG30">
        <f t="shared" si="38"/>
        <v>1.279986467768482</v>
      </c>
      <c r="BH30" t="e">
        <f t="shared" si="39"/>
        <v>#DIV/0!</v>
      </c>
      <c r="BI30" t="e">
        <f t="shared" si="40"/>
        <v>#DIV/0!</v>
      </c>
      <c r="BJ30">
        <f t="shared" si="41"/>
        <v>4.9998399999999998E-2</v>
      </c>
      <c r="BK30">
        <f t="shared" si="42"/>
        <v>2.0998656021503997E-2</v>
      </c>
      <c r="BL30">
        <f t="shared" si="43"/>
        <v>0.41998655999999995</v>
      </c>
      <c r="BM30">
        <f t="shared" si="44"/>
        <v>9.4996959999999991E-2</v>
      </c>
      <c r="BN30">
        <v>6</v>
      </c>
      <c r="BO30">
        <v>0.5</v>
      </c>
      <c r="BP30" t="s">
        <v>285</v>
      </c>
      <c r="BQ30">
        <v>1599597089.5999999</v>
      </c>
      <c r="BR30">
        <v>400.77499999999998</v>
      </c>
      <c r="BS30">
        <v>399.99799999999999</v>
      </c>
      <c r="BT30">
        <v>21.083600000000001</v>
      </c>
      <c r="BU30">
        <v>19.8293</v>
      </c>
      <c r="BV30">
        <v>399.678</v>
      </c>
      <c r="BW30">
        <v>21.134899999999998</v>
      </c>
      <c r="BX30">
        <v>499.964</v>
      </c>
      <c r="BY30">
        <v>102.173</v>
      </c>
      <c r="BZ30">
        <v>0.100041</v>
      </c>
      <c r="CA30">
        <v>23.3584</v>
      </c>
      <c r="CB30">
        <v>23.0015</v>
      </c>
      <c r="CC30">
        <v>999.9</v>
      </c>
      <c r="CD30">
        <v>0</v>
      </c>
      <c r="CE30">
        <v>0</v>
      </c>
      <c r="CF30">
        <v>9991.25</v>
      </c>
      <c r="CG30">
        <v>0</v>
      </c>
      <c r="CH30">
        <v>1.6245000000000001E-3</v>
      </c>
      <c r="CI30">
        <v>4.9998399999999998E-2</v>
      </c>
      <c r="CJ30">
        <v>0</v>
      </c>
      <c r="CK30">
        <v>0</v>
      </c>
      <c r="CL30">
        <v>0</v>
      </c>
      <c r="CM30">
        <v>650.98</v>
      </c>
      <c r="CN30">
        <v>4.9998399999999998E-2</v>
      </c>
      <c r="CO30">
        <v>-12.67</v>
      </c>
      <c r="CP30">
        <v>-2.87</v>
      </c>
      <c r="CQ30">
        <v>34.686999999999998</v>
      </c>
      <c r="CR30">
        <v>39.311999999999998</v>
      </c>
      <c r="CS30">
        <v>37</v>
      </c>
      <c r="CT30">
        <v>38.936999999999998</v>
      </c>
      <c r="CU30">
        <v>36.75</v>
      </c>
      <c r="CV30">
        <v>0</v>
      </c>
      <c r="CW30">
        <v>0</v>
      </c>
      <c r="CX30">
        <v>0</v>
      </c>
      <c r="CY30">
        <v>2432.4000000953702</v>
      </c>
      <c r="CZ30">
        <v>0</v>
      </c>
      <c r="DA30">
        <v>652.82159999999999</v>
      </c>
      <c r="DB30">
        <v>-0.24230764657696699</v>
      </c>
      <c r="DC30">
        <v>-2.98538462001421</v>
      </c>
      <c r="DD30">
        <v>-13.8772</v>
      </c>
      <c r="DE30">
        <v>15</v>
      </c>
      <c r="DF30">
        <v>1599597109.5999999</v>
      </c>
      <c r="DG30" t="s">
        <v>346</v>
      </c>
      <c r="DH30">
        <v>1599597109.5999999</v>
      </c>
      <c r="DI30">
        <v>1599594616.5999999</v>
      </c>
      <c r="DJ30">
        <v>44</v>
      </c>
      <c r="DK30">
        <v>9.8000000000000004E-2</v>
      </c>
      <c r="DL30">
        <v>0</v>
      </c>
      <c r="DM30">
        <v>1.097</v>
      </c>
      <c r="DN30">
        <v>-5.0999999999999997E-2</v>
      </c>
      <c r="DO30">
        <v>400</v>
      </c>
      <c r="DP30">
        <v>20</v>
      </c>
      <c r="DQ30">
        <v>0.97</v>
      </c>
      <c r="DR30">
        <v>0.04</v>
      </c>
      <c r="DS30">
        <v>0.73145669999999996</v>
      </c>
      <c r="DT30">
        <v>-0.180067812382742</v>
      </c>
      <c r="DU30">
        <v>4.7861933704772097E-2</v>
      </c>
      <c r="DV30">
        <v>1</v>
      </c>
      <c r="DW30">
        <v>653.13485714285696</v>
      </c>
      <c r="DX30">
        <v>-3.9250097847370999</v>
      </c>
      <c r="DY30">
        <v>1.97466000173421</v>
      </c>
      <c r="DZ30">
        <v>0</v>
      </c>
      <c r="EA30">
        <v>1.2558735000000001</v>
      </c>
      <c r="EB30">
        <v>-2.51596998123832E-2</v>
      </c>
      <c r="EC30">
        <v>2.8123055932810599E-3</v>
      </c>
      <c r="ED30">
        <v>1</v>
      </c>
      <c r="EE30">
        <v>2</v>
      </c>
      <c r="EF30">
        <v>3</v>
      </c>
      <c r="EG30" t="s">
        <v>347</v>
      </c>
      <c r="EH30">
        <v>100</v>
      </c>
      <c r="EI30">
        <v>100</v>
      </c>
      <c r="EJ30">
        <v>1.097</v>
      </c>
      <c r="EK30">
        <v>-5.1299999999999998E-2</v>
      </c>
      <c r="EL30">
        <v>0.99904999999995403</v>
      </c>
      <c r="EM30">
        <v>0</v>
      </c>
      <c r="EN30">
        <v>0</v>
      </c>
      <c r="EO30">
        <v>0</v>
      </c>
      <c r="EP30">
        <v>-5.13571428571531E-2</v>
      </c>
      <c r="EQ30">
        <v>0</v>
      </c>
      <c r="ER30">
        <v>0</v>
      </c>
      <c r="ES30">
        <v>0</v>
      </c>
      <c r="ET30">
        <v>-1</v>
      </c>
      <c r="EU30">
        <v>-1</v>
      </c>
      <c r="EV30">
        <v>-1</v>
      </c>
      <c r="EW30">
        <v>-1</v>
      </c>
      <c r="EX30">
        <v>41.3</v>
      </c>
      <c r="EY30">
        <v>41.2</v>
      </c>
      <c r="EZ30">
        <v>2</v>
      </c>
      <c r="FA30">
        <v>498.13299999999998</v>
      </c>
      <c r="FB30">
        <v>483.887</v>
      </c>
      <c r="FC30">
        <v>21.737100000000002</v>
      </c>
      <c r="FD30">
        <v>28.6022</v>
      </c>
      <c r="FE30">
        <v>30.0001</v>
      </c>
      <c r="FF30">
        <v>28.651800000000001</v>
      </c>
      <c r="FG30">
        <v>28.6328</v>
      </c>
      <c r="FH30">
        <v>21.236799999999999</v>
      </c>
      <c r="FI30">
        <v>-30</v>
      </c>
      <c r="FJ30">
        <v>-30</v>
      </c>
      <c r="FK30">
        <v>21.735299999999999</v>
      </c>
      <c r="FL30">
        <v>400</v>
      </c>
      <c r="FM30">
        <v>15.2027</v>
      </c>
      <c r="FN30">
        <v>102.06399999999999</v>
      </c>
      <c r="FO30">
        <v>101.92700000000001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19</v>
      </c>
    </row>
    <row r="12" spans="1:2" x14ac:dyDescent="0.35">
      <c r="A12" t="s">
        <v>21</v>
      </c>
      <c r="B12" t="s">
        <v>17</v>
      </c>
    </row>
    <row r="13" spans="1:2" x14ac:dyDescent="0.35">
      <c r="A13" t="s">
        <v>22</v>
      </c>
      <c r="B13" t="s">
        <v>11</v>
      </c>
    </row>
    <row r="14" spans="1:2" x14ac:dyDescent="0.35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Stevens</dc:creator>
  <cp:lastModifiedBy>James Stevens</cp:lastModifiedBy>
  <dcterms:created xsi:type="dcterms:W3CDTF">2020-09-08T15:31:25Z</dcterms:created>
  <dcterms:modified xsi:type="dcterms:W3CDTF">2020-09-21T13:46:55Z</dcterms:modified>
</cp:coreProperties>
</file>